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8060958c45836d/PIPC/Agendas and Minutes/03. Finance/2025_2026/01. Jan 26/"/>
    </mc:Choice>
  </mc:AlternateContent>
  <xr:revisionPtr revIDLastSave="0" documentId="8_{78E4C946-1AF5-4D15-867C-796AD898DE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-27 Early Precept Estimate" sheetId="5" r:id="rId1"/>
    <sheet name="Sheet1" sheetId="6" r:id="rId2"/>
  </sheets>
  <externalReferences>
    <externalReference r:id="rId3"/>
    <externalReference r:id="rId4"/>
  </externalReferences>
  <definedNames>
    <definedName name="_xlnm.Print_Area" localSheetId="0">'2026-27 Early Precept Estimate'!$C$2:$Q$212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5" l="1"/>
  <c r="G129" i="5"/>
  <c r="G143" i="5" l="1"/>
  <c r="G142" i="5"/>
  <c r="G137" i="5"/>
  <c r="G136" i="5"/>
  <c r="G135" i="5"/>
  <c r="G134" i="5"/>
  <c r="G133" i="5"/>
  <c r="G124" i="5"/>
  <c r="G99" i="5"/>
  <c r="G106" i="5"/>
  <c r="G105" i="5"/>
  <c r="G104" i="5"/>
  <c r="G103" i="5"/>
  <c r="G102" i="5"/>
  <c r="G101" i="5"/>
  <c r="G88" i="5"/>
  <c r="G85" i="5"/>
  <c r="G84" i="5"/>
  <c r="G83" i="5"/>
  <c r="G80" i="5"/>
  <c r="G79" i="5"/>
  <c r="G78" i="5"/>
  <c r="G77" i="5"/>
  <c r="G76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51" i="5"/>
  <c r="G50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27" i="5"/>
  <c r="I27" i="5" s="1"/>
  <c r="G28" i="5"/>
  <c r="G29" i="5"/>
  <c r="G30" i="5"/>
  <c r="G26" i="5"/>
  <c r="G25" i="5"/>
  <c r="G24" i="5"/>
  <c r="G23" i="5"/>
  <c r="G22" i="5"/>
  <c r="G21" i="5"/>
  <c r="G20" i="5"/>
  <c r="G19" i="5"/>
  <c r="G18" i="5"/>
  <c r="G17" i="5"/>
  <c r="G16" i="5"/>
  <c r="G15" i="5"/>
  <c r="I15" i="5" s="1"/>
  <c r="G10" i="5"/>
  <c r="G11" i="5"/>
  <c r="G12" i="5"/>
  <c r="G9" i="5"/>
  <c r="O182" i="5"/>
  <c r="M182" i="5"/>
  <c r="O180" i="5"/>
  <c r="M180" i="5"/>
  <c r="I180" i="5"/>
  <c r="I182" i="5"/>
  <c r="O73" i="5" l="1"/>
  <c r="O50" i="5"/>
  <c r="M50" i="5"/>
  <c r="I48" i="5"/>
  <c r="M47" i="5"/>
  <c r="O47" i="5"/>
  <c r="M43" i="5"/>
  <c r="O43" i="5"/>
  <c r="O142" i="5" l="1"/>
  <c r="M142" i="5"/>
  <c r="O134" i="5"/>
  <c r="O135" i="5"/>
  <c r="O136" i="5"/>
  <c r="O137" i="5"/>
  <c r="M134" i="5"/>
  <c r="M135" i="5"/>
  <c r="M136" i="5"/>
  <c r="M137" i="5"/>
  <c r="O133" i="5"/>
  <c r="M133" i="5"/>
  <c r="O129" i="5"/>
  <c r="M129" i="5"/>
  <c r="O128" i="5"/>
  <c r="M128" i="5"/>
  <c r="O102" i="5"/>
  <c r="O103" i="5"/>
  <c r="O104" i="5"/>
  <c r="O105" i="5"/>
  <c r="O106" i="5"/>
  <c r="M102" i="5"/>
  <c r="M103" i="5"/>
  <c r="M104" i="5"/>
  <c r="M105" i="5"/>
  <c r="M106" i="5"/>
  <c r="O88" i="5"/>
  <c r="M88" i="5"/>
  <c r="O84" i="5"/>
  <c r="O85" i="5"/>
  <c r="M84" i="5"/>
  <c r="M85" i="5"/>
  <c r="O83" i="5"/>
  <c r="M83" i="5"/>
  <c r="O77" i="5"/>
  <c r="O78" i="5"/>
  <c r="O79" i="5"/>
  <c r="O80" i="5"/>
  <c r="M77" i="5"/>
  <c r="M78" i="5"/>
  <c r="M79" i="5"/>
  <c r="M80" i="5"/>
  <c r="O76" i="5"/>
  <c r="M76" i="5"/>
  <c r="O62" i="5"/>
  <c r="O63" i="5"/>
  <c r="O64" i="5"/>
  <c r="O65" i="5"/>
  <c r="O66" i="5"/>
  <c r="O67" i="5"/>
  <c r="O68" i="5"/>
  <c r="O69" i="5"/>
  <c r="O70" i="5"/>
  <c r="O71" i="5"/>
  <c r="O72" i="5"/>
  <c r="M62" i="5"/>
  <c r="M63" i="5"/>
  <c r="M64" i="5"/>
  <c r="M65" i="5"/>
  <c r="M66" i="5"/>
  <c r="M67" i="5"/>
  <c r="M68" i="5"/>
  <c r="M69" i="5"/>
  <c r="M70" i="5"/>
  <c r="M71" i="5"/>
  <c r="M72" i="5"/>
  <c r="M73" i="5"/>
  <c r="O61" i="5"/>
  <c r="M61" i="5"/>
  <c r="O10" i="5"/>
  <c r="O11" i="5"/>
  <c r="O12" i="5"/>
  <c r="M10" i="5"/>
  <c r="M11" i="5"/>
  <c r="M12" i="5"/>
  <c r="O9" i="5"/>
  <c r="M9" i="5"/>
  <c r="O20" i="5"/>
  <c r="O22" i="5"/>
  <c r="O23" i="5"/>
  <c r="O26" i="5"/>
  <c r="O27" i="5"/>
  <c r="O28" i="5"/>
  <c r="O29" i="5"/>
  <c r="O30" i="5"/>
  <c r="M20" i="5"/>
  <c r="M22" i="5"/>
  <c r="M23" i="5"/>
  <c r="M26" i="5"/>
  <c r="M27" i="5"/>
  <c r="M28" i="5"/>
  <c r="M29" i="5"/>
  <c r="M30" i="5"/>
  <c r="O15" i="5"/>
  <c r="M15" i="5"/>
  <c r="O34" i="5"/>
  <c r="O35" i="5"/>
  <c r="O36" i="5"/>
  <c r="O37" i="5"/>
  <c r="O38" i="5"/>
  <c r="O39" i="5"/>
  <c r="O40" i="5"/>
  <c r="O41" i="5"/>
  <c r="O42" i="5"/>
  <c r="O44" i="5"/>
  <c r="O45" i="5"/>
  <c r="O46" i="5"/>
  <c r="O33" i="5"/>
  <c r="M34" i="5"/>
  <c r="M35" i="5"/>
  <c r="M36" i="5"/>
  <c r="M37" i="5"/>
  <c r="M38" i="5"/>
  <c r="M39" i="5"/>
  <c r="M40" i="5"/>
  <c r="M41" i="5"/>
  <c r="M42" i="5"/>
  <c r="M44" i="5"/>
  <c r="M45" i="5"/>
  <c r="M46" i="5"/>
  <c r="M33" i="5"/>
  <c r="O171" i="5"/>
  <c r="O149" i="5" s="1"/>
  <c r="O145" i="5"/>
  <c r="O52" i="5"/>
  <c r="M171" i="5"/>
  <c r="M149" i="5" s="1"/>
  <c r="M145" i="5"/>
  <c r="M52" i="5"/>
  <c r="M48" i="5" l="1"/>
  <c r="O48" i="5"/>
  <c r="O140" i="5"/>
  <c r="M131" i="5"/>
  <c r="M153" i="5" s="1"/>
  <c r="M13" i="5"/>
  <c r="O131" i="5"/>
  <c r="O153" i="5" s="1"/>
  <c r="O86" i="5"/>
  <c r="M140" i="5"/>
  <c r="M81" i="5"/>
  <c r="M86" i="5"/>
  <c r="O13" i="5"/>
  <c r="O81" i="5"/>
  <c r="I145" i="5" l="1"/>
  <c r="I140" i="5"/>
  <c r="I131" i="5"/>
  <c r="I153" i="5" s="1"/>
  <c r="I171" i="5" l="1"/>
  <c r="I149" i="5" s="1"/>
  <c r="G171" i="5"/>
  <c r="G182" i="5" s="1"/>
  <c r="I19" i="5"/>
  <c r="G145" i="5"/>
  <c r="G140" i="5"/>
  <c r="G131" i="5"/>
  <c r="G52" i="5" l="1"/>
  <c r="G13" i="5"/>
  <c r="G48" i="5"/>
  <c r="G31" i="5"/>
  <c r="M19" i="5"/>
  <c r="O19" i="5"/>
  <c r="I86" i="5" l="1"/>
  <c r="I25" i="5"/>
  <c r="I24" i="5"/>
  <c r="I21" i="5"/>
  <c r="I18" i="5"/>
  <c r="I17" i="5"/>
  <c r="I16" i="5"/>
  <c r="I52" i="5"/>
  <c r="I101" i="5"/>
  <c r="O101" i="5" l="1"/>
  <c r="O108" i="5" s="1"/>
  <c r="M101" i="5"/>
  <c r="M108" i="5" s="1"/>
  <c r="M18" i="5"/>
  <c r="O18" i="5"/>
  <c r="M21" i="5"/>
  <c r="O21" i="5"/>
  <c r="M24" i="5"/>
  <c r="O24" i="5"/>
  <c r="O25" i="5"/>
  <c r="M25" i="5"/>
  <c r="M16" i="5"/>
  <c r="O16" i="5"/>
  <c r="O74" i="5"/>
  <c r="M74" i="5"/>
  <c r="M17" i="5"/>
  <c r="O17" i="5"/>
  <c r="G86" i="5"/>
  <c r="G74" i="5"/>
  <c r="I81" i="5"/>
  <c r="I108" i="5"/>
  <c r="G81" i="5"/>
  <c r="I13" i="5"/>
  <c r="I74" i="5"/>
  <c r="O31" i="5" l="1"/>
  <c r="M31" i="5"/>
  <c r="G91" i="5"/>
  <c r="H86" i="5" s="1"/>
  <c r="G54" i="5"/>
  <c r="G59" i="5" s="1"/>
  <c r="I31" i="5"/>
  <c r="I54" i="5" s="1"/>
  <c r="H91" i="5" l="1"/>
  <c r="H13" i="5"/>
  <c r="H52" i="5"/>
  <c r="H88" i="5"/>
  <c r="H31" i="5"/>
  <c r="H48" i="5"/>
  <c r="H81" i="5"/>
  <c r="H74" i="5"/>
  <c r="M91" i="5"/>
  <c r="M110" i="5" s="1"/>
  <c r="M54" i="5"/>
  <c r="M59" i="5" s="1"/>
  <c r="O91" i="5"/>
  <c r="O110" i="5" s="1"/>
  <c r="O54" i="5"/>
  <c r="O59" i="5" s="1"/>
  <c r="I91" i="5"/>
  <c r="I59" i="5"/>
  <c r="I110" i="5" l="1"/>
  <c r="I111" i="5" s="1"/>
  <c r="J88" i="5"/>
  <c r="J13" i="5"/>
  <c r="J86" i="5"/>
  <c r="J81" i="5"/>
  <c r="J74" i="5"/>
  <c r="J52" i="5"/>
  <c r="J91" i="5"/>
  <c r="J31" i="5"/>
  <c r="J48" i="5"/>
  <c r="O111" i="5"/>
  <c r="M111" i="5"/>
  <c r="G108" i="5" l="1"/>
  <c r="G110" i="5" s="1"/>
  <c r="G147" i="5" s="1"/>
  <c r="G111" i="5" l="1"/>
  <c r="M147" i="5" l="1"/>
  <c r="G156" i="5"/>
  <c r="H147" i="5"/>
  <c r="O147" i="5"/>
  <c r="I147" i="5"/>
  <c r="P147" i="5" l="1"/>
  <c r="O151" i="5"/>
  <c r="P151" i="5" s="1"/>
  <c r="J147" i="5"/>
  <c r="I151" i="5"/>
  <c r="J151" i="5" s="1"/>
  <c r="M151" i="5"/>
  <c r="N151" i="5" s="1"/>
  <c r="N147" i="5"/>
  <c r="G125" i="5" l="1"/>
  <c r="G126" i="5" s="1"/>
  <c r="I124" i="5" s="1"/>
  <c r="M124" i="5" l="1"/>
  <c r="I125" i="5"/>
  <c r="I126" i="5" s="1"/>
  <c r="O124" i="5"/>
  <c r="O125" i="5" l="1"/>
  <c r="O126" i="5" s="1"/>
  <c r="M125" i="5"/>
  <c r="M126" i="5" s="1"/>
</calcChain>
</file>

<file path=xl/sharedStrings.xml><?xml version="1.0" encoding="utf-8"?>
<sst xmlns="http://schemas.openxmlformats.org/spreadsheetml/2006/main" count="217" uniqueCount="174">
  <si>
    <t>PLAISTOW &amp; IFOLD PARISH COUNCIL</t>
  </si>
  <si>
    <t>EXPENDITURE</t>
  </si>
  <si>
    <t>Clerk's Expenses</t>
  </si>
  <si>
    <t>Audit Fees</t>
  </si>
  <si>
    <t>Data Protection Registration</t>
  </si>
  <si>
    <t>Councillors Expenses</t>
  </si>
  <si>
    <t>Chairman's Allowance</t>
  </si>
  <si>
    <t>Stationery and Printing</t>
  </si>
  <si>
    <t>Bank Charges</t>
  </si>
  <si>
    <t>Accounts Software etc.</t>
  </si>
  <si>
    <t>GRANTS AND DONATIONS</t>
  </si>
  <si>
    <t>Winterton Hall</t>
  </si>
  <si>
    <t>Kelsey Hall</t>
  </si>
  <si>
    <t>Plaistow PreSchool</t>
  </si>
  <si>
    <t>Billingshurst Community Bus</t>
  </si>
  <si>
    <t xml:space="preserve">Youth Club </t>
  </si>
  <si>
    <t>Friends of Chichester Hospitals</t>
  </si>
  <si>
    <t>OTHER PAYMENTS</t>
  </si>
  <si>
    <t>VILLAGE MAINTENANCE</t>
  </si>
  <si>
    <t>Grass Cutting</t>
  </si>
  <si>
    <t>Churchyard Maintenance</t>
  </si>
  <si>
    <t>INCOME</t>
  </si>
  <si>
    <t>Interest Received</t>
  </si>
  <si>
    <t>Ref</t>
  </si>
  <si>
    <t>NET UNDER  /  ( OVERSPEND)</t>
  </si>
  <si>
    <t>STAFF</t>
  </si>
  <si>
    <t>GENERAL ADMINISTRATION</t>
  </si>
  <si>
    <t>General Reserve</t>
  </si>
  <si>
    <t>Councillor Training/Conferences</t>
  </si>
  <si>
    <t>Pavillion Cost &amp; Maintenance</t>
  </si>
  <si>
    <t>RESERVE POSITION</t>
  </si>
  <si>
    <t>C/FWD TO GENERAL RESERVE</t>
  </si>
  <si>
    <t>TOTAL EXPENDITURE</t>
  </si>
  <si>
    <t>TOTAL INCOME</t>
  </si>
  <si>
    <t>Insurances</t>
  </si>
  <si>
    <t>FORECAST</t>
  </si>
  <si>
    <t>RESERVES</t>
  </si>
  <si>
    <t>Movement</t>
  </si>
  <si>
    <t>Subscriptions</t>
  </si>
  <si>
    <t>PROJECTED</t>
  </si>
  <si>
    <t>CIL Payments</t>
  </si>
  <si>
    <t>C/FWD</t>
  </si>
  <si>
    <t>B/FWD</t>
  </si>
  <si>
    <t>New Home Bonus</t>
  </si>
  <si>
    <t>IFRA</t>
  </si>
  <si>
    <t>The North Singers</t>
  </si>
  <si>
    <t>Telephone &amp; Internet</t>
  </si>
  <si>
    <t>Bus Stop Refurbshment / Maintenance</t>
  </si>
  <si>
    <t>Insurance Claims</t>
  </si>
  <si>
    <t>PROJECTS</t>
  </si>
  <si>
    <t>TOTAL COMMITTED EXPENDITURE</t>
  </si>
  <si>
    <t>Public Works Loan Repayments and Interest</t>
  </si>
  <si>
    <t>UNCHANGED PRECEPT</t>
  </si>
  <si>
    <t>Clerk's Training</t>
  </si>
  <si>
    <t>Parish Council Events (inc. Annual Assembly )</t>
  </si>
  <si>
    <t>???</t>
  </si>
  <si>
    <t>PRECEPT</t>
  </si>
  <si>
    <t>Neighbourhood Plan Grant</t>
  </si>
  <si>
    <t>Bench Replacement and Maintenance</t>
  </si>
  <si>
    <t>Winter &amp; Emergency Plan Committee</t>
  </si>
  <si>
    <t>31.03.2024</t>
  </si>
  <si>
    <t>Community Post Office Service</t>
  </si>
  <si>
    <t>Winterton Hall -  Repairs &amp; Maintenance</t>
  </si>
  <si>
    <t>Foxbridge Development Planning Consultancy</t>
  </si>
  <si>
    <t>Neighbourhood Planning Administration</t>
  </si>
  <si>
    <t>Crouchlands Development Planning Consultancy
Foxbridge Development Planning Consultancy
Neighbourhood Planning Administrationxbridge Development Planning Consultancy</t>
  </si>
  <si>
    <t xml:space="preserve">Ifold Playpark </t>
  </si>
  <si>
    <t>%</t>
  </si>
  <si>
    <t>Uplift</t>
  </si>
  <si>
    <t>Clerk's Salary and Oncosts (Pension etc)</t>
  </si>
  <si>
    <t>Payroll Administration</t>
  </si>
  <si>
    <t>Publicity and Communications inc Postage</t>
  </si>
  <si>
    <t xml:space="preserve">Other Expenses (Inc. Elections UNCONTESTED) </t>
  </si>
  <si>
    <t>Planning, Development and Consultancy</t>
  </si>
  <si>
    <t>Legionella Requirements</t>
  </si>
  <si>
    <t>Tennis Court Maintenance and Cleaning</t>
  </si>
  <si>
    <t>Ifold Village Entrance Landscaping / Biodiversity</t>
  </si>
  <si>
    <t xml:space="preserve">Tree Surgery </t>
  </si>
  <si>
    <t>2025/2026</t>
  </si>
  <si>
    <t>INDICATOR</t>
  </si>
  <si>
    <t>Winterton Hall - Repairs &amp; Maintenance</t>
  </si>
  <si>
    <t>Scouts &amp; Plaistow Guide Unit</t>
  </si>
  <si>
    <t>Loxwood Sports Association</t>
  </si>
  <si>
    <t>Litter Bin Emptying and Litter Pick</t>
  </si>
  <si>
    <t>20 Mths</t>
  </si>
  <si>
    <t>12 Mths</t>
  </si>
  <si>
    <t>C/F</t>
  </si>
  <si>
    <t>LOAN ACCOUNT</t>
  </si>
  <si>
    <t>Original Loan at 01.08.2021</t>
  </si>
  <si>
    <t>Total Interest on Loan</t>
  </si>
  <si>
    <t>Opening Total Loan inc. Interest (Debt)</t>
  </si>
  <si>
    <t xml:space="preserve">Repayment of Loan Capital to PWLB up to 2022/2023  </t>
  </si>
  <si>
    <t>Repayment of interest to PWLB (Expenditure) up to 2022/2023</t>
  </si>
  <si>
    <t xml:space="preserve">Repayment of Loan Capital to PWLB in 2023/2024  </t>
  </si>
  <si>
    <t>Repayment of interest to PWLB (Expenditure) in 2023/2024</t>
  </si>
  <si>
    <t xml:space="preserve">Repayment of Loan Capital to PWLB in 2024/2025  </t>
  </si>
  <si>
    <t>Repayment of interest to PWLB (Expenditure) in 2024/2025</t>
  </si>
  <si>
    <t>Closing Total  Loan inc. Interest (Debt)</t>
  </si>
  <si>
    <t xml:space="preserve">Repayment of Loan Capital to PWLB in 2025/2026  </t>
  </si>
  <si>
    <t>Repayment of interest to PWLB (Expenditure) in 2025/2025</t>
  </si>
  <si>
    <t>2024/25</t>
  </si>
  <si>
    <t>2025/26</t>
  </si>
  <si>
    <t>Ring-fenced Reserves</t>
  </si>
  <si>
    <t>Capital Reserves</t>
  </si>
  <si>
    <t xml:space="preserve">Following Years (2025/26) Loan Repayment </t>
  </si>
  <si>
    <t xml:space="preserve">Village Maintenance </t>
  </si>
  <si>
    <t>Ifold Playpark Project</t>
  </si>
  <si>
    <t>Election Expenses (uncontested)</t>
  </si>
  <si>
    <t>Neighbourhood Plan Grants</t>
  </si>
  <si>
    <t>Parish councils typically have several types of reserves, including:</t>
  </si>
  <si>
    <t>General reserves</t>
  </si>
  <si>
    <t>Earmarked reserves</t>
  </si>
  <si>
    <t>Ringfenced reserves</t>
  </si>
  <si>
    <t>Funds held for one purpose only and cannot be transferred. For example, grants allocated for a specific project only. </t>
  </si>
  <si>
    <t>Capital reserves</t>
  </si>
  <si>
    <t>Allocating reserves correctly is important for transparency and allows councils to respond effectively to financial inquiries. </t>
  </si>
  <si>
    <t>be used to offset budget requirements or smooth out uneven cash flow. </t>
  </si>
  <si>
    <t>A financial safety net for unforeseen expenses, emergencies, or revenue fluctuations. General reserves are unrestricted and can</t>
  </si>
  <si>
    <t>Funds set aside for specific projects, initiatives, or expenditures. Earmarked reserves are allocated based on council priorities </t>
  </si>
  <si>
    <t>Funds kept separately for a specific purpose of capital purposes only. Examples of capital reserves include the purchase</t>
  </si>
  <si>
    <t>upgrades, election costs, or community improvement projects. </t>
  </si>
  <si>
    <t>and can be used for both capital and revenue spending. Examples of earmarked reserves include funds for equipment</t>
  </si>
  <si>
    <t>or enhancementf fixed assets, repayment of loan, or proceeds of disposals of fixed assets. </t>
  </si>
  <si>
    <t>Earmarked Reserves</t>
  </si>
  <si>
    <t>G</t>
  </si>
  <si>
    <t>MEMORANDOM</t>
  </si>
  <si>
    <t>Recommended Minimum Reserve (Net Revenue Expenditure-NRE)</t>
  </si>
  <si>
    <t>Projected Underspend</t>
  </si>
  <si>
    <t>Current</t>
  </si>
  <si>
    <t xml:space="preserve">PRECEPT + £0K </t>
  </si>
  <si>
    <t>Rate p.a</t>
  </si>
  <si>
    <t>Increase</t>
  </si>
  <si>
    <t>Impact on Council Rate - Band D per Year</t>
  </si>
  <si>
    <t>Impact on Council Rate - Band E per Year</t>
  </si>
  <si>
    <t>Impact on Council Rate - Band F per Year</t>
  </si>
  <si>
    <t>Impact on Council Rate - Band G per Year</t>
  </si>
  <si>
    <t>Other, A,B, C &amp; H</t>
  </si>
  <si>
    <t>\</t>
  </si>
  <si>
    <t>Scenario 1.</t>
  </si>
  <si>
    <t>Scenario 2.</t>
  </si>
  <si>
    <t xml:space="preserve">PRECEPT + £5K </t>
  </si>
  <si>
    <t>Playground Repairs &amp; Maintenance (inc Ifold Playpark)</t>
  </si>
  <si>
    <t xml:space="preserve">PRECEPT + £3K </t>
  </si>
  <si>
    <t xml:space="preserve">Hall Hire - Kelsey, Winterton &amp; Plaistow Youth Club </t>
  </si>
  <si>
    <t>Re-Siting of Beacon</t>
  </si>
  <si>
    <t>Dwellings (As per 23/24)</t>
  </si>
  <si>
    <t>Air Ambulance</t>
  </si>
  <si>
    <t>Grant Expenditure Contingency</t>
  </si>
  <si>
    <t xml:space="preserve">First Responders (Defibs) </t>
  </si>
  <si>
    <t>DRAFT  BUDGET</t>
  </si>
  <si>
    <t>Web Site Maintenance &amp; Updates</t>
  </si>
  <si>
    <t>""</t>
  </si>
  <si>
    <t>4 Sight</t>
  </si>
  <si>
    <t>Durfold Wood Residents Association</t>
  </si>
  <si>
    <t>Winterton Hall Legal Assessment</t>
  </si>
  <si>
    <t>?</t>
  </si>
  <si>
    <t>Notice Boards, Finger Posts, Signage and Bike Rack</t>
  </si>
  <si>
    <t>Grants (Ifold Play Area and Orchard Trees)</t>
  </si>
  <si>
    <t>QTR 3 2025</t>
  </si>
  <si>
    <t>DRAFT ESTIMATED PRECEPT/ BUDGET 2026/2027</t>
  </si>
  <si>
    <t>2026/2027</t>
  </si>
  <si>
    <t>2025/20265</t>
  </si>
  <si>
    <t xml:space="preserve"> 31.03.2026</t>
  </si>
  <si>
    <t>31.03.2027</t>
  </si>
  <si>
    <t>LOAN OUTSTANDING (Debt) as at 31/03.2027</t>
  </si>
  <si>
    <t>RESERVES INCLUDING LOAN AS AT 31.03.2027</t>
  </si>
  <si>
    <t>MEMO: Original Budgeted Reserves  at 31.03.2026</t>
  </si>
  <si>
    <t xml:space="preserve"> 173 days to repay </t>
  </si>
  <si>
    <t xml:space="preserve">Repayment of Loan Capital to PWLB in 2026/2027  </t>
  </si>
  <si>
    <t>Repayment of interest to PWLB (Expenditure) in 2026/2027</t>
  </si>
  <si>
    <t>COMPLETE</t>
  </si>
  <si>
    <t>As at 31.03.2026 &amp; 2027</t>
  </si>
  <si>
    <t>Plaistow Pond Restoration in.Jetty and Fencing / Maintenance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</si>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</sst>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[Red]\(&quot;£&quot;#,##0.00\)"/>
    <numFmt numFmtId="165" formatCode="0.0%"/>
    <numFmt numFmtId="166" formatCode="#,##0.00_);[White]\(#,##0.00\)"/>
    <numFmt numFmtId="167" formatCode="0.0%;\(0.0%\)"/>
    <numFmt numFmtId="168" formatCode="#,##0.00;[Red]#,##0.00"/>
    <numFmt numFmtId="169" formatCode="#,##0;[Red]#,##0"/>
  </numFmts>
  <fonts count="44">
    <font>
      <sz val="11"/>
      <color indexed="8"/>
      <name val="Helvetica Neue"/>
    </font>
    <font>
      <sz val="11"/>
      <color indexed="9"/>
      <name val="Helvetica Neue"/>
      <family val="2"/>
    </font>
    <font>
      <sz val="11"/>
      <name val="Helvetica Neue"/>
      <family val="2"/>
    </font>
    <font>
      <sz val="12"/>
      <name val="Helvetica Neue"/>
      <family val="2"/>
    </font>
    <font>
      <b/>
      <sz val="12"/>
      <name val="Helvetica Neue"/>
      <family val="2"/>
    </font>
    <font>
      <b/>
      <sz val="11"/>
      <name val="Helvetica Neue"/>
      <family val="2"/>
    </font>
    <font>
      <b/>
      <u/>
      <sz val="11"/>
      <name val="Helvetica Neue"/>
      <family val="2"/>
    </font>
    <font>
      <sz val="8"/>
      <name val="Helvetica Neue"/>
      <family val="2"/>
    </font>
    <font>
      <b/>
      <u/>
      <sz val="12"/>
      <name val="Helvetica Neue"/>
      <family val="2"/>
    </font>
    <font>
      <b/>
      <sz val="14"/>
      <name val="Helvetica Neue"/>
      <family val="2"/>
    </font>
    <font>
      <b/>
      <sz val="9"/>
      <name val="Helvetica Neue"/>
      <family val="2"/>
    </font>
    <font>
      <sz val="14"/>
      <name val="Helvetica Neue"/>
      <family val="2"/>
    </font>
    <font>
      <b/>
      <u/>
      <sz val="14"/>
      <name val="Helvetica Neue"/>
      <family val="2"/>
    </font>
    <font>
      <b/>
      <sz val="14"/>
      <color indexed="8"/>
      <name val="Helvetica Neue"/>
      <family val="2"/>
    </font>
    <font>
      <sz val="14"/>
      <color indexed="9"/>
      <name val="Helvetica Neue"/>
      <family val="2"/>
    </font>
    <font>
      <sz val="14"/>
      <color indexed="8"/>
      <name val="Helvetica Neue"/>
      <family val="2"/>
    </font>
    <font>
      <b/>
      <sz val="14"/>
      <color theme="0"/>
      <name val="Helvetica Neue"/>
      <family val="2"/>
    </font>
    <font>
      <sz val="12"/>
      <color indexed="9"/>
      <name val="Helvetica Neue"/>
      <family val="2"/>
    </font>
    <font>
      <b/>
      <sz val="11"/>
      <color indexed="9"/>
      <name val="Helvetica Neue"/>
      <family val="2"/>
    </font>
    <font>
      <b/>
      <sz val="16"/>
      <name val="Helvetica Neue"/>
      <family val="2"/>
    </font>
    <font>
      <sz val="16"/>
      <name val="Helvetica Neue"/>
      <family val="2"/>
    </font>
    <font>
      <b/>
      <sz val="20"/>
      <name val="Helvetica Neue"/>
      <family val="2"/>
    </font>
    <font>
      <b/>
      <sz val="20"/>
      <color theme="0"/>
      <name val="Helvetica Neue"/>
      <family val="2"/>
    </font>
    <font>
      <sz val="20"/>
      <name val="Helvetica Neue"/>
      <family val="2"/>
    </font>
    <font>
      <b/>
      <sz val="20"/>
      <color indexed="8"/>
      <name val="Helvetica Neue"/>
      <family val="2"/>
    </font>
    <font>
      <b/>
      <sz val="11"/>
      <color indexed="8"/>
      <name val="Helvetica Neue"/>
      <family val="2"/>
    </font>
    <font>
      <sz val="11"/>
      <color indexed="8"/>
      <name val="Helvetica Neue"/>
      <family val="2"/>
    </font>
    <font>
      <b/>
      <sz val="16"/>
      <color theme="0"/>
      <name val="Helvetica Neue"/>
      <family val="2"/>
    </font>
    <font>
      <sz val="12"/>
      <color theme="0"/>
      <name val="Helvetica Neue"/>
      <family val="2"/>
    </font>
    <font>
      <b/>
      <sz val="18"/>
      <color indexed="8"/>
      <name val="Helvetica Neue"/>
      <family val="2"/>
    </font>
    <font>
      <sz val="20"/>
      <color indexed="8"/>
      <name val="Helvetica Neue"/>
      <family val="2"/>
    </font>
    <font>
      <sz val="12"/>
      <color indexed="8"/>
      <name val="Helvetica Neue"/>
      <family val="2"/>
    </font>
    <font>
      <sz val="16"/>
      <color indexed="8"/>
      <name val="Helvetica Neue"/>
      <family val="2"/>
    </font>
    <font>
      <b/>
      <sz val="12"/>
      <color indexed="8"/>
      <name val="Helvetica Neue"/>
      <family val="2"/>
    </font>
    <font>
      <u/>
      <sz val="11"/>
      <color indexed="8"/>
      <name val="Helvetica Neue"/>
      <family val="2"/>
    </font>
    <font>
      <sz val="14"/>
      <color rgb="FF011628"/>
      <name val="Helvetica Neue"/>
      <family val="2"/>
    </font>
    <font>
      <sz val="14"/>
      <color rgb="FF42496B"/>
      <name val="Helvetica Neue"/>
      <family val="2"/>
    </font>
    <font>
      <b/>
      <sz val="14"/>
      <color rgb="FF011628"/>
      <name val="Helvetica Neue"/>
      <family val="2"/>
    </font>
    <font>
      <b/>
      <sz val="16"/>
      <color rgb="FF011628"/>
      <name val="Helvetica Neue"/>
      <family val="2"/>
    </font>
    <font>
      <b/>
      <i/>
      <u/>
      <sz val="14"/>
      <color indexed="8"/>
      <name val="Helvetica Neue"/>
      <family val="2"/>
    </font>
    <font>
      <b/>
      <i/>
      <sz val="14"/>
      <color theme="0"/>
      <name val="Helvetica Neue"/>
      <family val="2"/>
    </font>
    <font>
      <u/>
      <sz val="14"/>
      <color indexed="8"/>
      <name val="Helvetica Neue"/>
      <family val="2"/>
    </font>
    <font>
      <b/>
      <u/>
      <sz val="14"/>
      <color indexed="8"/>
      <name val="Helvetica Neue"/>
      <family val="2"/>
    </font>
    <font>
      <b/>
      <sz val="12"/>
      <color theme="0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7A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08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 style="thin">
        <color auto="1"/>
      </left>
      <right style="hair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 style="hair">
        <color auto="1"/>
      </left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/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theme="6" tint="0.59996337778862885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theme="6" tint="0.59996337778862885"/>
      </top>
      <bottom/>
      <diagonal/>
    </border>
    <border>
      <left style="hair">
        <color auto="1"/>
      </left>
      <right style="thin">
        <color auto="1"/>
      </right>
      <top style="hair">
        <color theme="6" tint="0.59996337778862885"/>
      </top>
      <bottom/>
      <diagonal/>
    </border>
    <border>
      <left/>
      <right style="thin">
        <color auto="1"/>
      </right>
      <top style="hair">
        <color theme="6" tint="0.59996337778862885"/>
      </top>
      <bottom/>
      <diagonal/>
    </border>
    <border>
      <left style="thin">
        <color auto="1"/>
      </left>
      <right style="thin">
        <color auto="1"/>
      </right>
      <top style="hair">
        <color theme="6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theme="6" tint="0.59996337778862885"/>
      </top>
      <bottom/>
      <diagonal/>
    </border>
    <border>
      <left style="hair">
        <color auto="1"/>
      </left>
      <right style="thin">
        <color auto="1"/>
      </right>
      <top/>
      <bottom style="hair">
        <color theme="6" tint="0.59996337778862885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hair">
        <color theme="6" tint="0.59996337778862885"/>
      </top>
      <bottom/>
      <diagonal/>
    </border>
    <border>
      <left/>
      <right style="thin">
        <color theme="1"/>
      </right>
      <top style="hair">
        <color theme="6" tint="0.59996337778862885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/>
      <bottom style="thick">
        <color rgb="FF0070C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 style="medium">
        <color auto="1"/>
      </right>
      <top style="medium">
        <color auto="1"/>
      </top>
      <bottom/>
      <diagonal/>
    </border>
    <border>
      <left style="slantDashDot">
        <color auto="1"/>
      </left>
      <right style="medium">
        <color auto="1"/>
      </right>
      <top style="hair">
        <color auto="1"/>
      </top>
      <bottom/>
      <diagonal/>
    </border>
    <border>
      <left style="slantDashDot">
        <color auto="1"/>
      </left>
      <right style="medium">
        <color auto="1"/>
      </right>
      <top/>
      <bottom/>
      <diagonal/>
    </border>
    <border>
      <left style="slantDashDot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slantDashDot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26" fillId="0" borderId="0" applyNumberFormat="0" applyFill="0" applyBorder="0" applyProtection="0">
      <alignment vertical="top"/>
    </xf>
  </cellStyleXfs>
  <cellXfs count="445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/>
    <xf numFmtId="40" fontId="2" fillId="0" borderId="0" xfId="0" applyNumberFormat="1" applyFont="1">
      <alignment vertical="top"/>
    </xf>
    <xf numFmtId="0" fontId="1" fillId="0" borderId="3" xfId="0" applyFont="1" applyBorder="1">
      <alignment vertical="top"/>
    </xf>
    <xf numFmtId="0" fontId="1" fillId="0" borderId="4" xfId="0" applyFont="1" applyBorder="1">
      <alignment vertical="top"/>
    </xf>
    <xf numFmtId="40" fontId="2" fillId="0" borderId="6" xfId="0" applyNumberFormat="1" applyFont="1" applyBorder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0" fontId="2" fillId="0" borderId="6" xfId="0" applyFont="1" applyBorder="1">
      <alignment vertical="top"/>
    </xf>
    <xf numFmtId="0" fontId="2" fillId="0" borderId="12" xfId="0" applyFont="1" applyBorder="1">
      <alignment vertical="top"/>
    </xf>
    <xf numFmtId="0" fontId="2" fillId="0" borderId="13" xfId="0" applyFont="1" applyBorder="1">
      <alignment vertical="top"/>
    </xf>
    <xf numFmtId="40" fontId="2" fillId="0" borderId="13" xfId="0" applyNumberFormat="1" applyFont="1" applyBorder="1">
      <alignment vertical="top"/>
    </xf>
    <xf numFmtId="40" fontId="2" fillId="0" borderId="4" xfId="0" applyNumberFormat="1" applyFont="1" applyBorder="1">
      <alignment vertical="top"/>
    </xf>
    <xf numFmtId="0" fontId="2" fillId="0" borderId="4" xfId="0" applyFont="1" applyBorder="1">
      <alignment vertical="top"/>
    </xf>
    <xf numFmtId="40" fontId="3" fillId="0" borderId="0" xfId="0" applyNumberFormat="1" applyFont="1">
      <alignment vertical="top"/>
    </xf>
    <xf numFmtId="165" fontId="10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top"/>
    </xf>
    <xf numFmtId="0" fontId="0" fillId="0" borderId="3" xfId="0" applyBorder="1" applyAlignment="1"/>
    <xf numFmtId="0" fontId="1" fillId="0" borderId="1" xfId="0" applyFont="1" applyBorder="1">
      <alignment vertical="top"/>
    </xf>
    <xf numFmtId="0" fontId="1" fillId="0" borderId="9" xfId="0" applyFont="1" applyBorder="1">
      <alignment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>
      <alignment vertical="top"/>
    </xf>
    <xf numFmtId="40" fontId="2" fillId="0" borderId="26" xfId="0" applyNumberFormat="1" applyFont="1" applyBorder="1">
      <alignment vertical="top"/>
    </xf>
    <xf numFmtId="0" fontId="12" fillId="0" borderId="0" xfId="0" applyFont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40" fontId="11" fillId="3" borderId="30" xfId="0" applyNumberFormat="1" applyFont="1" applyFill="1" applyBorder="1">
      <alignment vertical="top"/>
    </xf>
    <xf numFmtId="167" fontId="10" fillId="0" borderId="0" xfId="0" applyNumberFormat="1" applyFont="1" applyAlignment="1">
      <alignment vertical="center"/>
    </xf>
    <xf numFmtId="0" fontId="0" fillId="0" borderId="31" xfId="0" applyBorder="1">
      <alignment vertical="top"/>
    </xf>
    <xf numFmtId="0" fontId="0" fillId="0" borderId="32" xfId="0" applyBorder="1">
      <alignment vertical="top"/>
    </xf>
    <xf numFmtId="0" fontId="2" fillId="0" borderId="33" xfId="0" applyFont="1" applyBorder="1" applyAlignment="1">
      <alignment horizontal="center" vertical="top"/>
    </xf>
    <xf numFmtId="0" fontId="0" fillId="0" borderId="35" xfId="0" applyBorder="1">
      <alignment vertical="top"/>
    </xf>
    <xf numFmtId="0" fontId="10" fillId="0" borderId="0" xfId="0" applyFont="1" applyAlignment="1">
      <alignment horizontal="center" vertical="center"/>
    </xf>
    <xf numFmtId="40" fontId="3" fillId="0" borderId="13" xfId="0" applyNumberFormat="1" applyFont="1" applyBorder="1">
      <alignment vertical="top"/>
    </xf>
    <xf numFmtId="0" fontId="3" fillId="0" borderId="13" xfId="0" applyFont="1" applyBorder="1">
      <alignment vertical="top"/>
    </xf>
    <xf numFmtId="40" fontId="3" fillId="0" borderId="22" xfId="0" applyNumberFormat="1" applyFont="1" applyBorder="1">
      <alignment vertical="top"/>
    </xf>
    <xf numFmtId="40" fontId="3" fillId="0" borderId="37" xfId="0" applyNumberFormat="1" applyFont="1" applyBorder="1">
      <alignment vertical="top"/>
    </xf>
    <xf numFmtId="0" fontId="14" fillId="0" borderId="0" xfId="0" applyFont="1">
      <alignment vertical="top"/>
    </xf>
    <xf numFmtId="0" fontId="11" fillId="0" borderId="0" xfId="0" applyFont="1">
      <alignment vertical="top"/>
    </xf>
    <xf numFmtId="0" fontId="11" fillId="0" borderId="33" xfId="0" applyFont="1" applyBorder="1" applyAlignment="1">
      <alignment horizontal="center" vertical="top"/>
    </xf>
    <xf numFmtId="0" fontId="11" fillId="0" borderId="12" xfId="0" applyFont="1" applyBorder="1">
      <alignment vertical="top"/>
    </xf>
    <xf numFmtId="0" fontId="11" fillId="0" borderId="13" xfId="0" applyFont="1" applyBorder="1">
      <alignment vertical="top"/>
    </xf>
    <xf numFmtId="40" fontId="11" fillId="0" borderId="13" xfId="0" applyNumberFormat="1" applyFont="1" applyBorder="1">
      <alignment vertical="top"/>
    </xf>
    <xf numFmtId="0" fontId="11" fillId="0" borderId="23" xfId="0" applyFont="1" applyBorder="1" applyAlignment="1">
      <alignment horizontal="center" vertical="top"/>
    </xf>
    <xf numFmtId="0" fontId="11" fillId="0" borderId="24" xfId="0" applyFont="1" applyBorder="1">
      <alignment vertical="top"/>
    </xf>
    <xf numFmtId="40" fontId="9" fillId="0" borderId="13" xfId="0" applyNumberFormat="1" applyFont="1" applyBorder="1">
      <alignment vertical="top"/>
    </xf>
    <xf numFmtId="0" fontId="5" fillId="0" borderId="12" xfId="0" applyFont="1" applyBorder="1" applyAlignment="1">
      <alignment horizontal="right" vertical="top"/>
    </xf>
    <xf numFmtId="0" fontId="14" fillId="0" borderId="39" xfId="0" applyFont="1" applyBorder="1">
      <alignment vertical="top"/>
    </xf>
    <xf numFmtId="0" fontId="11" fillId="0" borderId="0" xfId="0" applyFont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15" fillId="0" borderId="34" xfId="0" applyFont="1" applyBorder="1">
      <alignment vertical="top"/>
    </xf>
    <xf numFmtId="0" fontId="15" fillId="0" borderId="0" xfId="0" applyFont="1">
      <alignment vertical="top"/>
    </xf>
    <xf numFmtId="0" fontId="15" fillId="0" borderId="23" xfId="0" applyFont="1" applyBorder="1">
      <alignment vertical="top"/>
    </xf>
    <xf numFmtId="0" fontId="15" fillId="0" borderId="24" xfId="0" applyFont="1" applyBorder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3" fillId="0" borderId="31" xfId="0" applyFont="1" applyBorder="1">
      <alignment vertical="top"/>
    </xf>
    <xf numFmtId="0" fontId="8" fillId="0" borderId="19" xfId="0" applyFont="1" applyBorder="1" applyAlignment="1">
      <alignment vertical="center"/>
    </xf>
    <xf numFmtId="0" fontId="17" fillId="0" borderId="0" xfId="0" applyFont="1">
      <alignment vertical="top"/>
    </xf>
    <xf numFmtId="0" fontId="3" fillId="0" borderId="33" xfId="0" applyFont="1" applyBorder="1" applyAlignment="1">
      <alignment horizontal="center" vertical="top"/>
    </xf>
    <xf numFmtId="0" fontId="3" fillId="0" borderId="10" xfId="0" applyFont="1" applyBorder="1">
      <alignment vertical="top"/>
    </xf>
    <xf numFmtId="0" fontId="8" fillId="0" borderId="18" xfId="0" applyFont="1" applyBorder="1" applyAlignment="1">
      <alignment vertical="center"/>
    </xf>
    <xf numFmtId="0" fontId="3" fillId="0" borderId="33" xfId="0" applyFont="1" applyBorder="1">
      <alignment vertical="top"/>
    </xf>
    <xf numFmtId="0" fontId="3" fillId="0" borderId="10" xfId="0" applyFont="1" applyBorder="1" applyAlignment="1">
      <alignment horizontal="center" vertical="top"/>
    </xf>
    <xf numFmtId="0" fontId="4" fillId="0" borderId="12" xfId="0" applyFont="1" applyBorder="1">
      <alignment vertical="top"/>
    </xf>
    <xf numFmtId="0" fontId="4" fillId="0" borderId="12" xfId="0" applyFont="1" applyBorder="1" applyAlignment="1">
      <alignment horizontal="left" vertical="top"/>
    </xf>
    <xf numFmtId="0" fontId="15" fillId="0" borderId="0" xfId="0" applyFont="1" applyAlignment="1"/>
    <xf numFmtId="0" fontId="17" fillId="0" borderId="1" xfId="0" applyFont="1" applyBorder="1">
      <alignment vertical="top"/>
    </xf>
    <xf numFmtId="0" fontId="14" fillId="0" borderId="1" xfId="0" applyFont="1" applyBorder="1">
      <alignment vertical="top"/>
    </xf>
    <xf numFmtId="0" fontId="14" fillId="0" borderId="3" xfId="0" applyFont="1" applyBorder="1">
      <alignment vertical="top"/>
    </xf>
    <xf numFmtId="0" fontId="11" fillId="0" borderId="41" xfId="0" applyFont="1" applyBorder="1" applyAlignment="1">
      <alignment horizontal="center" vertical="top"/>
    </xf>
    <xf numFmtId="0" fontId="11" fillId="0" borderId="42" xfId="0" applyFont="1" applyBorder="1">
      <alignment vertical="top"/>
    </xf>
    <xf numFmtId="0" fontId="11" fillId="0" borderId="4" xfId="0" applyFont="1" applyBorder="1">
      <alignment vertical="top"/>
    </xf>
    <xf numFmtId="0" fontId="14" fillId="0" borderId="9" xfId="0" applyFont="1" applyBorder="1">
      <alignment vertical="top"/>
    </xf>
    <xf numFmtId="0" fontId="11" fillId="0" borderId="44" xfId="0" applyFont="1" applyBorder="1" applyAlignment="1">
      <alignment horizontal="center" vertical="top"/>
    </xf>
    <xf numFmtId="0" fontId="11" fillId="0" borderId="45" xfId="0" applyFont="1" applyBorder="1">
      <alignment vertical="top"/>
    </xf>
    <xf numFmtId="0" fontId="11" fillId="0" borderId="6" xfId="0" applyFont="1" applyBorder="1">
      <alignment vertical="top"/>
    </xf>
    <xf numFmtId="0" fontId="14" fillId="0" borderId="6" xfId="0" applyFont="1" applyBorder="1">
      <alignment vertical="top"/>
    </xf>
    <xf numFmtId="0" fontId="11" fillId="0" borderId="6" xfId="0" applyFont="1" applyBorder="1" applyAlignment="1">
      <alignment horizontal="center" vertical="top"/>
    </xf>
    <xf numFmtId="40" fontId="9" fillId="0" borderId="6" xfId="0" applyNumberFormat="1" applyFont="1" applyBorder="1">
      <alignment vertical="top"/>
    </xf>
    <xf numFmtId="0" fontId="1" fillId="0" borderId="47" xfId="0" applyFont="1" applyBorder="1">
      <alignment vertical="top"/>
    </xf>
    <xf numFmtId="40" fontId="2" fillId="0" borderId="47" xfId="0" applyNumberFormat="1" applyFont="1" applyBorder="1">
      <alignment vertical="top"/>
    </xf>
    <xf numFmtId="0" fontId="2" fillId="0" borderId="47" xfId="0" applyFont="1" applyBorder="1" applyAlignment="1">
      <alignment horizontal="center" vertical="top"/>
    </xf>
    <xf numFmtId="0" fontId="13" fillId="0" borderId="24" xfId="0" applyFont="1" applyBorder="1">
      <alignment vertical="top"/>
    </xf>
    <xf numFmtId="0" fontId="15" fillId="0" borderId="27" xfId="0" applyFont="1" applyBorder="1">
      <alignment vertical="top"/>
    </xf>
    <xf numFmtId="0" fontId="9" fillId="0" borderId="6" xfId="0" applyFont="1" applyBorder="1" applyAlignment="1">
      <alignment horizontal="right" vertical="top"/>
    </xf>
    <xf numFmtId="40" fontId="11" fillId="0" borderId="22" xfId="0" applyNumberFormat="1" applyFont="1" applyFill="1" applyBorder="1">
      <alignment vertical="top"/>
    </xf>
    <xf numFmtId="40" fontId="9" fillId="0" borderId="13" xfId="0" applyNumberFormat="1" applyFont="1" applyFill="1" applyBorder="1">
      <alignment vertical="top"/>
    </xf>
    <xf numFmtId="40" fontId="3" fillId="0" borderId="0" xfId="0" applyNumberFormat="1" applyFont="1" applyFill="1">
      <alignment vertical="top"/>
    </xf>
    <xf numFmtId="40" fontId="11" fillId="0" borderId="37" xfId="0" applyNumberFormat="1" applyFont="1" applyFill="1" applyBorder="1">
      <alignment vertical="top"/>
    </xf>
    <xf numFmtId="40" fontId="2" fillId="0" borderId="13" xfId="0" applyNumberFormat="1" applyFont="1" applyFill="1" applyBorder="1">
      <alignment vertical="top"/>
    </xf>
    <xf numFmtId="40" fontId="3" fillId="0" borderId="13" xfId="0" applyNumberFormat="1" applyFont="1" applyFill="1" applyBorder="1">
      <alignment vertical="top"/>
    </xf>
    <xf numFmtId="40" fontId="11" fillId="0" borderId="13" xfId="0" applyNumberFormat="1" applyFont="1" applyFill="1" applyBorder="1">
      <alignment vertical="top"/>
    </xf>
    <xf numFmtId="40" fontId="9" fillId="0" borderId="46" xfId="0" applyNumberFormat="1" applyFont="1" applyFill="1" applyBorder="1">
      <alignment vertical="top"/>
    </xf>
    <xf numFmtId="40" fontId="9" fillId="0" borderId="0" xfId="0" applyNumberFormat="1" applyFont="1" applyFill="1">
      <alignment vertical="top"/>
    </xf>
    <xf numFmtId="40" fontId="9" fillId="0" borderId="6" xfId="0" applyNumberFormat="1" applyFont="1" applyFill="1" applyBorder="1">
      <alignment vertical="top"/>
    </xf>
    <xf numFmtId="40" fontId="9" fillId="0" borderId="43" xfId="0" applyNumberFormat="1" applyFont="1" applyFill="1" applyBorder="1">
      <alignment vertical="top"/>
    </xf>
    <xf numFmtId="40" fontId="0" fillId="0" borderId="11" xfId="0" applyNumberFormat="1" applyFill="1" applyBorder="1">
      <alignment vertical="top"/>
    </xf>
    <xf numFmtId="0" fontId="18" fillId="0" borderId="4" xfId="0" applyFont="1" applyBorder="1">
      <alignment vertical="top"/>
    </xf>
    <xf numFmtId="0" fontId="11" fillId="0" borderId="0" xfId="0" applyFont="1" applyFill="1" applyBorder="1">
      <alignment vertical="top"/>
    </xf>
    <xf numFmtId="0" fontId="15" fillId="0" borderId="25" xfId="0" applyFont="1" applyFill="1" applyBorder="1">
      <alignment vertical="top"/>
    </xf>
    <xf numFmtId="0" fontId="11" fillId="0" borderId="25" xfId="0" applyFont="1" applyFill="1" applyBorder="1">
      <alignment vertical="top"/>
    </xf>
    <xf numFmtId="0" fontId="11" fillId="0" borderId="24" xfId="0" applyFont="1" applyFill="1" applyBorder="1">
      <alignment vertical="top"/>
    </xf>
    <xf numFmtId="0" fontId="14" fillId="0" borderId="4" xfId="0" applyFont="1" applyBorder="1">
      <alignment vertical="top"/>
    </xf>
    <xf numFmtId="0" fontId="11" fillId="0" borderId="4" xfId="0" applyFont="1" applyBorder="1" applyAlignment="1">
      <alignment horizontal="center" vertical="top"/>
    </xf>
    <xf numFmtId="40" fontId="9" fillId="0" borderId="4" xfId="0" applyNumberFormat="1" applyFont="1" applyFill="1" applyBorder="1">
      <alignment vertical="top"/>
    </xf>
    <xf numFmtId="40" fontId="11" fillId="0" borderId="4" xfId="0" applyNumberFormat="1" applyFont="1" applyBorder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40" fontId="4" fillId="4" borderId="11" xfId="0" applyNumberFormat="1" applyFont="1" applyFill="1" applyBorder="1" applyAlignment="1">
      <alignment horizontal="center" vertical="top"/>
    </xf>
    <xf numFmtId="40" fontId="4" fillId="4" borderId="13" xfId="0" applyNumberFormat="1" applyFont="1" applyFill="1" applyBorder="1" applyAlignment="1">
      <alignment horizontal="center" vertical="top"/>
    </xf>
    <xf numFmtId="40" fontId="4" fillId="4" borderId="14" xfId="0" applyNumberFormat="1" applyFont="1" applyFill="1" applyBorder="1" applyAlignment="1">
      <alignment horizontal="center" vertical="top"/>
    </xf>
    <xf numFmtId="0" fontId="14" fillId="0" borderId="1" xfId="0" applyFont="1" applyBorder="1" applyAlignment="1"/>
    <xf numFmtId="0" fontId="11" fillId="0" borderId="0" xfId="0" applyFont="1" applyAlignment="1">
      <alignment horizontal="center"/>
    </xf>
    <xf numFmtId="40" fontId="11" fillId="0" borderId="0" xfId="0" applyNumberFormat="1" applyFont="1" applyAlignment="1"/>
    <xf numFmtId="0" fontId="14" fillId="0" borderId="0" xfId="0" applyFont="1" applyAlignment="1"/>
    <xf numFmtId="0" fontId="19" fillId="0" borderId="0" xfId="0" applyFont="1" applyAlignment="1">
      <alignment horizontal="right"/>
    </xf>
    <xf numFmtId="40" fontId="19" fillId="5" borderId="20" xfId="0" applyNumberFormat="1" applyFont="1" applyFill="1" applyBorder="1" applyAlignment="1"/>
    <xf numFmtId="40" fontId="19" fillId="5" borderId="2" xfId="0" applyNumberFormat="1" applyFont="1" applyFill="1" applyBorder="1" applyAlignment="1"/>
    <xf numFmtId="40" fontId="11" fillId="4" borderId="13" xfId="0" applyNumberFormat="1" applyFont="1" applyFill="1" applyBorder="1">
      <alignment vertical="top"/>
    </xf>
    <xf numFmtId="40" fontId="11" fillId="4" borderId="22" xfId="0" applyNumberFormat="1" applyFont="1" applyFill="1" applyBorder="1">
      <alignment vertical="top"/>
    </xf>
    <xf numFmtId="40" fontId="6" fillId="0" borderId="0" xfId="0" applyNumberFormat="1" applyFont="1" applyAlignment="1">
      <alignment horizontal="center"/>
    </xf>
    <xf numFmtId="40" fontId="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66" fontId="22" fillId="2" borderId="2" xfId="0" applyNumberFormat="1" applyFont="1" applyFill="1" applyBorder="1" applyAlignment="1"/>
    <xf numFmtId="40" fontId="23" fillId="0" borderId="0" xfId="0" applyNumberFormat="1" applyFont="1" applyAlignment="1"/>
    <xf numFmtId="0" fontId="24" fillId="0" borderId="21" xfId="0" applyFont="1" applyBorder="1" applyAlignment="1">
      <alignment horizontal="center"/>
    </xf>
    <xf numFmtId="0" fontId="9" fillId="0" borderId="17" xfId="0" applyFont="1" applyBorder="1" applyAlignment="1">
      <alignment horizontal="center" vertical="top"/>
    </xf>
    <xf numFmtId="0" fontId="11" fillId="0" borderId="12" xfId="0" applyFont="1" applyFill="1" applyBorder="1">
      <alignment vertical="top"/>
    </xf>
    <xf numFmtId="0" fontId="11" fillId="0" borderId="51" xfId="0" applyFont="1" applyFill="1" applyBorder="1">
      <alignment vertical="top"/>
    </xf>
    <xf numFmtId="9" fontId="11" fillId="0" borderId="0" xfId="0" applyNumberFormat="1" applyFont="1">
      <alignment vertical="top"/>
    </xf>
    <xf numFmtId="0" fontId="11" fillId="0" borderId="35" xfId="0" applyFont="1" applyBorder="1">
      <alignment vertical="top"/>
    </xf>
    <xf numFmtId="0" fontId="1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1" fillId="0" borderId="21" xfId="0" applyFont="1" applyBorder="1" applyAlignment="1">
      <alignment horizontal="center" vertical="top"/>
    </xf>
    <xf numFmtId="0" fontId="14" fillId="0" borderId="21" xfId="0" applyFont="1" applyBorder="1">
      <alignment vertical="top"/>
    </xf>
    <xf numFmtId="0" fontId="11" fillId="0" borderId="52" xfId="0" applyFont="1" applyBorder="1">
      <alignment vertical="top"/>
    </xf>
    <xf numFmtId="0" fontId="15" fillId="0" borderId="0" xfId="0" applyFont="1" applyBorder="1" applyAlignment="1"/>
    <xf numFmtId="0" fontId="15" fillId="0" borderId="0" xfId="0" applyFont="1" applyBorder="1">
      <alignment vertical="top"/>
    </xf>
    <xf numFmtId="168" fontId="15" fillId="0" borderId="0" xfId="0" applyNumberFormat="1" applyFont="1" applyBorder="1" applyAlignment="1"/>
    <xf numFmtId="40" fontId="24" fillId="0" borderId="0" xfId="0" applyNumberFormat="1" applyFont="1" applyFill="1" applyBorder="1" applyAlignment="1"/>
    <xf numFmtId="40" fontId="19" fillId="6" borderId="22" xfId="0" applyNumberFormat="1" applyFont="1" applyFill="1" applyBorder="1">
      <alignment vertical="top"/>
    </xf>
    <xf numFmtId="0" fontId="19" fillId="0" borderId="24" xfId="0" applyFont="1" applyFill="1" applyBorder="1">
      <alignment vertical="top"/>
    </xf>
    <xf numFmtId="40" fontId="9" fillId="6" borderId="15" xfId="0" applyNumberFormat="1" applyFont="1" applyFill="1" applyBorder="1">
      <alignment vertical="top"/>
    </xf>
    <xf numFmtId="40" fontId="9" fillId="6" borderId="38" xfId="0" applyNumberFormat="1" applyFont="1" applyFill="1" applyBorder="1">
      <alignment vertical="top"/>
    </xf>
    <xf numFmtId="0" fontId="0" fillId="0" borderId="0" xfId="0" applyFill="1">
      <alignment vertical="top"/>
    </xf>
    <xf numFmtId="0" fontId="14" fillId="0" borderId="1" xfId="0" applyFont="1" applyFill="1" applyBorder="1">
      <alignment vertical="top"/>
    </xf>
    <xf numFmtId="0" fontId="11" fillId="0" borderId="33" xfId="0" applyFont="1" applyFill="1" applyBorder="1" applyAlignment="1">
      <alignment horizontal="center" vertical="top"/>
    </xf>
    <xf numFmtId="0" fontId="14" fillId="0" borderId="0" xfId="0" applyFont="1" applyFill="1">
      <alignment vertical="top"/>
    </xf>
    <xf numFmtId="0" fontId="13" fillId="0" borderId="0" xfId="0" applyFont="1" applyFill="1" applyBorder="1" applyAlignment="1"/>
    <xf numFmtId="0" fontId="4" fillId="0" borderId="12" xfId="0" applyFont="1" applyFill="1" applyBorder="1" applyAlignment="1">
      <alignment horizontal="left" vertical="top"/>
    </xf>
    <xf numFmtId="0" fontId="14" fillId="0" borderId="36" xfId="0" applyFont="1" applyFill="1" applyBorder="1">
      <alignment vertical="top"/>
    </xf>
    <xf numFmtId="0" fontId="9" fillId="0" borderId="0" xfId="0" applyFont="1" applyFill="1" applyAlignment="1">
      <alignment horizontal="left" vertical="top"/>
    </xf>
    <xf numFmtId="0" fontId="11" fillId="0" borderId="0" xfId="0" applyFont="1" applyBorder="1">
      <alignment vertical="top"/>
    </xf>
    <xf numFmtId="40" fontId="11" fillId="0" borderId="0" xfId="0" applyNumberFormat="1" applyFont="1" applyBorder="1">
      <alignment vertical="top"/>
    </xf>
    <xf numFmtId="0" fontId="15" fillId="0" borderId="25" xfId="0" applyFont="1" applyFill="1" applyBorder="1" applyAlignment="1">
      <alignment vertical="top" wrapText="1"/>
    </xf>
    <xf numFmtId="165" fontId="11" fillId="0" borderId="13" xfId="0" applyNumberFormat="1" applyFont="1" applyBorder="1">
      <alignment vertical="top"/>
    </xf>
    <xf numFmtId="165" fontId="3" fillId="0" borderId="13" xfId="0" applyNumberFormat="1" applyFont="1" applyBorder="1">
      <alignment vertical="top"/>
    </xf>
    <xf numFmtId="40" fontId="24" fillId="0" borderId="43" xfId="0" applyNumberFormat="1" applyFont="1" applyFill="1" applyBorder="1" applyAlignment="1"/>
    <xf numFmtId="0" fontId="11" fillId="0" borderId="53" xfId="0" applyFont="1" applyBorder="1" applyAlignment="1">
      <alignment horizontal="center" vertical="top"/>
    </xf>
    <xf numFmtId="0" fontId="11" fillId="0" borderId="54" xfId="0" applyFont="1" applyBorder="1" applyAlignment="1">
      <alignment horizontal="center" vertical="top"/>
    </xf>
    <xf numFmtId="0" fontId="11" fillId="0" borderId="55" xfId="0" applyFont="1" applyFill="1" applyBorder="1">
      <alignment vertical="top"/>
    </xf>
    <xf numFmtId="0" fontId="2" fillId="0" borderId="53" xfId="0" applyFont="1" applyBorder="1" applyAlignment="1">
      <alignment horizontal="center" vertical="top"/>
    </xf>
    <xf numFmtId="0" fontId="11" fillId="0" borderId="56" xfId="0" applyFont="1" applyFill="1" applyBorder="1">
      <alignment vertical="top"/>
    </xf>
    <xf numFmtId="0" fontId="2" fillId="0" borderId="57" xfId="0" applyFont="1" applyBorder="1" applyAlignment="1">
      <alignment horizontal="center" vertical="top"/>
    </xf>
    <xf numFmtId="0" fontId="11" fillId="0" borderId="58" xfId="0" applyFont="1" applyFill="1" applyBorder="1">
      <alignment vertical="top"/>
    </xf>
    <xf numFmtId="40" fontId="16" fillId="7" borderId="11" xfId="0" applyNumberFormat="1" applyFont="1" applyFill="1" applyBorder="1" applyAlignment="1">
      <alignment horizontal="center" vertical="top"/>
    </xf>
    <xf numFmtId="40" fontId="16" fillId="7" borderId="13" xfId="0" applyNumberFormat="1" applyFont="1" applyFill="1" applyBorder="1" applyAlignment="1">
      <alignment horizontal="center" vertical="top"/>
    </xf>
    <xf numFmtId="0" fontId="16" fillId="7" borderId="14" xfId="0" applyFont="1" applyFill="1" applyBorder="1" applyAlignment="1">
      <alignment horizontal="center" vertical="top"/>
    </xf>
    <xf numFmtId="40" fontId="16" fillId="7" borderId="15" xfId="0" applyNumberFormat="1" applyFont="1" applyFill="1" applyBorder="1">
      <alignment vertical="top"/>
    </xf>
    <xf numFmtId="40" fontId="27" fillId="7" borderId="20" xfId="0" applyNumberFormat="1" applyFont="1" applyFill="1" applyBorder="1" applyAlignment="1"/>
    <xf numFmtId="40" fontId="27" fillId="7" borderId="2" xfId="0" applyNumberFormat="1" applyFont="1" applyFill="1" applyBorder="1" applyAlignment="1"/>
    <xf numFmtId="166" fontId="22" fillId="7" borderId="2" xfId="0" applyNumberFormat="1" applyFont="1" applyFill="1" applyBorder="1" applyAlignment="1"/>
    <xf numFmtId="40" fontId="22" fillId="7" borderId="2" xfId="0" applyNumberFormat="1" applyFont="1" applyFill="1" applyBorder="1" applyAlignment="1"/>
    <xf numFmtId="40" fontId="16" fillId="7" borderId="38" xfId="0" applyNumberFormat="1" applyFont="1" applyFill="1" applyBorder="1">
      <alignment vertical="top"/>
    </xf>
    <xf numFmtId="40" fontId="3" fillId="0" borderId="59" xfId="0" applyNumberFormat="1" applyFont="1" applyFill="1" applyBorder="1">
      <alignment vertical="top"/>
    </xf>
    <xf numFmtId="40" fontId="11" fillId="4" borderId="14" xfId="0" applyNumberFormat="1" applyFont="1" applyFill="1" applyBorder="1">
      <alignment vertical="top"/>
    </xf>
    <xf numFmtId="165" fontId="3" fillId="0" borderId="13" xfId="0" applyNumberFormat="1" applyFont="1" applyFill="1" applyBorder="1">
      <alignment vertical="top"/>
    </xf>
    <xf numFmtId="40" fontId="3" fillId="0" borderId="46" xfId="0" applyNumberFormat="1" applyFont="1" applyBorder="1">
      <alignment vertical="top"/>
    </xf>
    <xf numFmtId="40" fontId="3" fillId="0" borderId="6" xfId="0" applyNumberFormat="1" applyFont="1" applyBorder="1">
      <alignment vertical="top"/>
    </xf>
    <xf numFmtId="40" fontId="3" fillId="0" borderId="43" xfId="0" applyNumberFormat="1" applyFont="1" applyBorder="1">
      <alignment vertical="top"/>
    </xf>
    <xf numFmtId="165" fontId="28" fillId="0" borderId="13" xfId="0" applyNumberFormat="1" applyFont="1" applyFill="1" applyBorder="1">
      <alignment vertical="top"/>
    </xf>
    <xf numFmtId="40" fontId="3" fillId="0" borderId="13" xfId="0" applyNumberFormat="1" applyFont="1" applyFill="1" applyBorder="1" applyAlignment="1">
      <alignment horizontal="center" vertical="top"/>
    </xf>
    <xf numFmtId="165" fontId="9" fillId="0" borderId="13" xfId="0" applyNumberFormat="1" applyFont="1" applyFill="1" applyBorder="1" applyAlignment="1">
      <alignment horizontal="right" vertical="top"/>
    </xf>
    <xf numFmtId="0" fontId="9" fillId="0" borderId="24" xfId="0" applyFont="1" applyFill="1" applyBorder="1">
      <alignment vertical="top"/>
    </xf>
    <xf numFmtId="40" fontId="27" fillId="7" borderId="38" xfId="0" applyNumberFormat="1" applyFont="1" applyFill="1" applyBorder="1">
      <alignment vertical="top"/>
    </xf>
    <xf numFmtId="40" fontId="29" fillId="3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/>
    <xf numFmtId="0" fontId="1" fillId="0" borderId="60" xfId="0" applyFont="1" applyBorder="1">
      <alignment vertical="top"/>
    </xf>
    <xf numFmtId="0" fontId="30" fillId="0" borderId="0" xfId="0" applyFont="1" applyBorder="1">
      <alignment vertical="top"/>
    </xf>
    <xf numFmtId="9" fontId="0" fillId="3" borderId="61" xfId="0" applyNumberFormat="1" applyFill="1" applyBorder="1">
      <alignment vertical="top"/>
    </xf>
    <xf numFmtId="9" fontId="15" fillId="3" borderId="0" xfId="0" applyNumberFormat="1" applyFont="1" applyFill="1" applyBorder="1">
      <alignment vertical="top"/>
    </xf>
    <xf numFmtId="40" fontId="11" fillId="3" borderId="63" xfId="0" applyNumberFormat="1" applyFont="1" applyFill="1" applyBorder="1">
      <alignment vertical="top"/>
    </xf>
    <xf numFmtId="40" fontId="11" fillId="3" borderId="64" xfId="0" applyNumberFormat="1" applyFont="1" applyFill="1" applyBorder="1">
      <alignment vertical="top"/>
    </xf>
    <xf numFmtId="9" fontId="13" fillId="3" borderId="0" xfId="0" applyNumberFormat="1" applyFont="1" applyFill="1" applyBorder="1" applyAlignment="1"/>
    <xf numFmtId="40" fontId="9" fillId="4" borderId="65" xfId="0" applyNumberFormat="1" applyFont="1" applyFill="1" applyBorder="1">
      <alignment vertical="top"/>
    </xf>
    <xf numFmtId="0" fontId="31" fillId="3" borderId="0" xfId="0" applyFont="1" applyFill="1" applyBorder="1" applyAlignment="1">
      <alignment horizontal="center" vertical="top"/>
    </xf>
    <xf numFmtId="0" fontId="15" fillId="3" borderId="66" xfId="0" applyFont="1" applyFill="1" applyBorder="1" applyAlignment="1">
      <alignment horizontal="center"/>
    </xf>
    <xf numFmtId="40" fontId="9" fillId="4" borderId="67" xfId="0" applyNumberFormat="1" applyFont="1" applyFill="1" applyBorder="1">
      <alignment vertical="top"/>
    </xf>
    <xf numFmtId="9" fontId="32" fillId="3" borderId="68" xfId="0" applyNumberFormat="1" applyFont="1" applyFill="1" applyBorder="1">
      <alignment vertical="top"/>
    </xf>
    <xf numFmtId="40" fontId="11" fillId="3" borderId="69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/>
    <xf numFmtId="0" fontId="33" fillId="3" borderId="0" xfId="0" applyFont="1" applyFill="1" applyBorder="1" applyAlignment="1">
      <alignment horizontal="right"/>
    </xf>
    <xf numFmtId="0" fontId="31" fillId="3" borderId="0" xfId="0" applyFont="1" applyFill="1" applyBorder="1">
      <alignment vertical="top"/>
    </xf>
    <xf numFmtId="0" fontId="31" fillId="3" borderId="70" xfId="0" applyFont="1" applyFill="1" applyBorder="1">
      <alignment vertical="top"/>
    </xf>
    <xf numFmtId="0" fontId="4" fillId="3" borderId="70" xfId="0" applyFont="1" applyFill="1" applyBorder="1" applyAlignment="1">
      <alignment horizontal="right"/>
    </xf>
    <xf numFmtId="0" fontId="13" fillId="4" borderId="20" xfId="0" applyFont="1" applyFill="1" applyBorder="1">
      <alignment vertical="top"/>
    </xf>
    <xf numFmtId="0" fontId="31" fillId="3" borderId="70" xfId="0" applyFont="1" applyFill="1" applyBorder="1" applyAlignment="1"/>
    <xf numFmtId="0" fontId="33" fillId="3" borderId="70" xfId="0" applyFont="1" applyFill="1" applyBorder="1" applyAlignment="1">
      <alignment horizontal="right"/>
    </xf>
    <xf numFmtId="9" fontId="32" fillId="3" borderId="71" xfId="0" applyNumberFormat="1" applyFont="1" applyFill="1" applyBorder="1">
      <alignment vertical="top"/>
    </xf>
    <xf numFmtId="0" fontId="14" fillId="0" borderId="0" xfId="0" applyFont="1" applyBorder="1">
      <alignment vertical="top"/>
    </xf>
    <xf numFmtId="0" fontId="11" fillId="0" borderId="0" xfId="0" applyFont="1" applyBorder="1" applyAlignment="1">
      <alignment horizontal="center" vertical="top"/>
    </xf>
    <xf numFmtId="40" fontId="9" fillId="0" borderId="0" xfId="0" applyNumberFormat="1" applyFont="1" applyFill="1" applyBorder="1">
      <alignment vertical="top"/>
    </xf>
    <xf numFmtId="0" fontId="14" fillId="0" borderId="73" xfId="0" applyFont="1" applyBorder="1">
      <alignment vertical="top"/>
    </xf>
    <xf numFmtId="0" fontId="0" fillId="0" borderId="74" xfId="0" applyBorder="1">
      <alignment vertical="top"/>
    </xf>
    <xf numFmtId="0" fontId="1" fillId="0" borderId="75" xfId="0" applyFont="1" applyBorder="1">
      <alignment vertical="top"/>
    </xf>
    <xf numFmtId="0" fontId="17" fillId="0" borderId="75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>
      <alignment vertical="top"/>
    </xf>
    <xf numFmtId="40" fontId="2" fillId="0" borderId="0" xfId="0" applyNumberFormat="1" applyFont="1" applyBorder="1">
      <alignment vertical="top"/>
    </xf>
    <xf numFmtId="0" fontId="0" fillId="0" borderId="75" xfId="0" applyBorder="1">
      <alignment vertical="top"/>
    </xf>
    <xf numFmtId="0" fontId="15" fillId="0" borderId="75" xfId="0" applyFont="1" applyBorder="1">
      <alignment vertical="top"/>
    </xf>
    <xf numFmtId="0" fontId="13" fillId="0" borderId="0" xfId="0" applyFont="1" applyBorder="1" applyAlignment="1"/>
    <xf numFmtId="0" fontId="15" fillId="0" borderId="74" xfId="0" applyFont="1" applyBorder="1">
      <alignment vertical="top"/>
    </xf>
    <xf numFmtId="0" fontId="14" fillId="0" borderId="75" xfId="0" applyFont="1" applyBorder="1">
      <alignment vertical="top"/>
    </xf>
    <xf numFmtId="0" fontId="1" fillId="0" borderId="0" xfId="0" applyFont="1" applyBorder="1">
      <alignment vertical="top"/>
    </xf>
    <xf numFmtId="0" fontId="1" fillId="0" borderId="0" xfId="0" applyFont="1" applyFill="1" applyBorder="1">
      <alignment vertical="top"/>
    </xf>
    <xf numFmtId="0" fontId="1" fillId="0" borderId="60" xfId="0" applyFont="1" applyFill="1" applyBorder="1">
      <alignment vertical="top"/>
    </xf>
    <xf numFmtId="0" fontId="1" fillId="0" borderId="77" xfId="0" applyFont="1" applyBorder="1">
      <alignment vertical="top"/>
    </xf>
    <xf numFmtId="3" fontId="13" fillId="0" borderId="21" xfId="0" applyNumberFormat="1" applyFont="1" applyFill="1" applyBorder="1" applyAlignment="1">
      <alignment horizontal="center"/>
    </xf>
    <xf numFmtId="0" fontId="14" fillId="0" borderId="78" xfId="0" applyFont="1" applyBorder="1">
      <alignment vertical="top"/>
    </xf>
    <xf numFmtId="0" fontId="11" fillId="0" borderId="78" xfId="0" applyFont="1" applyBorder="1" applyAlignment="1">
      <alignment horizontal="center" vertical="top"/>
    </xf>
    <xf numFmtId="0" fontId="11" fillId="0" borderId="78" xfId="0" applyFont="1" applyBorder="1">
      <alignment vertical="top"/>
    </xf>
    <xf numFmtId="40" fontId="9" fillId="0" borderId="78" xfId="0" applyNumberFormat="1" applyFont="1" applyBorder="1">
      <alignment vertical="top"/>
    </xf>
    <xf numFmtId="40" fontId="11" fillId="0" borderId="78" xfId="0" applyNumberFormat="1" applyFont="1" applyBorder="1">
      <alignment vertical="top"/>
    </xf>
    <xf numFmtId="40" fontId="9" fillId="0" borderId="78" xfId="0" applyNumberFormat="1" applyFont="1" applyFill="1" applyBorder="1">
      <alignment vertical="top"/>
    </xf>
    <xf numFmtId="0" fontId="17" fillId="0" borderId="0" xfId="0" applyFont="1" applyBorder="1">
      <alignment vertical="top"/>
    </xf>
    <xf numFmtId="0" fontId="0" fillId="0" borderId="0" xfId="0" applyBorder="1">
      <alignment vertical="top"/>
    </xf>
    <xf numFmtId="0" fontId="14" fillId="0" borderId="72" xfId="0" applyFont="1" applyBorder="1">
      <alignment vertical="top"/>
    </xf>
    <xf numFmtId="0" fontId="1" fillId="0" borderId="74" xfId="0" applyFont="1" applyBorder="1">
      <alignment vertical="top"/>
    </xf>
    <xf numFmtId="0" fontId="17" fillId="0" borderId="74" xfId="0" applyFont="1" applyBorder="1">
      <alignment vertical="top"/>
    </xf>
    <xf numFmtId="0" fontId="15" fillId="0" borderId="74" xfId="0" applyFont="1" applyBorder="1" applyAlignment="1"/>
    <xf numFmtId="0" fontId="0" fillId="0" borderId="74" xfId="0" applyBorder="1" applyAlignment="1"/>
    <xf numFmtId="0" fontId="0" fillId="0" borderId="76" xfId="0" applyBorder="1" applyAlignment="1"/>
    <xf numFmtId="0" fontId="14" fillId="0" borderId="74" xfId="0" applyFont="1" applyBorder="1">
      <alignment vertical="top"/>
    </xf>
    <xf numFmtId="0" fontId="1" fillId="0" borderId="0" xfId="0" applyFont="1" applyBorder="1" applyAlignment="1">
      <alignment vertical="center"/>
    </xf>
    <xf numFmtId="0" fontId="34" fillId="3" borderId="62" xfId="0" applyFont="1" applyFill="1" applyBorder="1" applyAlignment="1">
      <alignment horizontal="center" vertical="top"/>
    </xf>
    <xf numFmtId="0" fontId="25" fillId="0" borderId="34" xfId="0" applyFont="1" applyBorder="1" applyAlignment="1">
      <alignment horizontal="center" vertical="top"/>
    </xf>
    <xf numFmtId="0" fontId="3" fillId="0" borderId="13" xfId="0" applyFont="1" applyBorder="1" applyAlignment="1">
      <alignment horizontal="right" vertical="top"/>
    </xf>
    <xf numFmtId="0" fontId="13" fillId="0" borderId="0" xfId="0" applyFont="1">
      <alignment vertical="top"/>
    </xf>
    <xf numFmtId="40" fontId="16" fillId="0" borderId="13" xfId="0" applyNumberFormat="1" applyFont="1" applyFill="1" applyBorder="1">
      <alignment vertical="top"/>
    </xf>
    <xf numFmtId="0" fontId="15" fillId="0" borderId="12" xfId="0" applyFont="1" applyBorder="1">
      <alignment vertical="top"/>
    </xf>
    <xf numFmtId="0" fontId="1" fillId="0" borderId="80" xfId="0" applyFont="1" applyBorder="1">
      <alignment vertical="top"/>
    </xf>
    <xf numFmtId="0" fontId="1" fillId="0" borderId="81" xfId="0" applyFont="1" applyBorder="1">
      <alignment vertical="top"/>
    </xf>
    <xf numFmtId="0" fontId="1" fillId="0" borderId="83" xfId="0" applyFont="1" applyBorder="1">
      <alignment vertical="top"/>
    </xf>
    <xf numFmtId="0" fontId="37" fillId="0" borderId="0" xfId="0" applyFont="1" applyBorder="1">
      <alignment vertical="top"/>
    </xf>
    <xf numFmtId="0" fontId="37" fillId="0" borderId="83" xfId="0" applyFont="1" applyBorder="1">
      <alignment vertical="top"/>
    </xf>
    <xf numFmtId="0" fontId="36" fillId="0" borderId="0" xfId="0" applyFont="1" applyBorder="1">
      <alignment vertical="top"/>
    </xf>
    <xf numFmtId="0" fontId="35" fillId="0" borderId="0" xfId="0" applyFont="1" applyBorder="1">
      <alignment vertical="top"/>
    </xf>
    <xf numFmtId="0" fontId="1" fillId="0" borderId="85" xfId="0" applyFont="1" applyBorder="1">
      <alignment vertical="top"/>
    </xf>
    <xf numFmtId="0" fontId="14" fillId="0" borderId="86" xfId="0" applyFont="1" applyBorder="1">
      <alignment vertical="top"/>
    </xf>
    <xf numFmtId="0" fontId="13" fillId="0" borderId="0" xfId="0" applyFont="1" applyAlignment="1">
      <alignment horizontal="right" vertical="top"/>
    </xf>
    <xf numFmtId="0" fontId="9" fillId="0" borderId="24" xfId="0" applyFont="1" applyFill="1" applyBorder="1" applyAlignment="1">
      <alignment horizontal="right" vertical="top"/>
    </xf>
    <xf numFmtId="0" fontId="13" fillId="0" borderId="24" xfId="0" applyFont="1" applyBorder="1" applyAlignment="1">
      <alignment horizontal="right" vertical="top"/>
    </xf>
    <xf numFmtId="0" fontId="38" fillId="0" borderId="0" xfId="0" applyFont="1" applyBorder="1">
      <alignment vertical="top"/>
    </xf>
    <xf numFmtId="0" fontId="39" fillId="0" borderId="0" xfId="0" applyFont="1" applyFill="1" applyBorder="1" applyAlignment="1">
      <alignment vertical="center"/>
    </xf>
    <xf numFmtId="40" fontId="40" fillId="8" borderId="13" xfId="0" applyNumberFormat="1" applyFont="1" applyFill="1" applyBorder="1" applyAlignment="1">
      <alignment vertical="center"/>
    </xf>
    <xf numFmtId="0" fontId="33" fillId="0" borderId="88" xfId="0" applyFont="1" applyBorder="1" applyAlignment="1">
      <alignment horizontal="center"/>
    </xf>
    <xf numFmtId="40" fontId="16" fillId="9" borderId="2" xfId="0" applyNumberFormat="1" applyFont="1" applyFill="1" applyBorder="1" applyAlignment="1"/>
    <xf numFmtId="40" fontId="16" fillId="0" borderId="0" xfId="0" applyNumberFormat="1" applyFont="1" applyFill="1" applyBorder="1" applyAlignment="1">
      <alignment horizontal="center"/>
    </xf>
    <xf numFmtId="0" fontId="33" fillId="0" borderId="71" xfId="0" applyFont="1" applyBorder="1" applyAlignment="1">
      <alignment horizontal="right"/>
    </xf>
    <xf numFmtId="40" fontId="9" fillId="0" borderId="89" xfId="0" applyNumberFormat="1" applyFont="1" applyFill="1" applyBorder="1" applyAlignment="1">
      <alignment horizontal="right"/>
    </xf>
    <xf numFmtId="0" fontId="33" fillId="0" borderId="0" xfId="0" applyFont="1" applyBorder="1" applyAlignment="1">
      <alignment horizontal="center" vertical="top"/>
    </xf>
    <xf numFmtId="40" fontId="8" fillId="0" borderId="0" xfId="0" applyNumberFormat="1" applyFont="1" applyBorder="1" applyAlignment="1">
      <alignment horizontal="center"/>
    </xf>
    <xf numFmtId="168" fontId="41" fillId="0" borderId="0" xfId="0" applyNumberFormat="1" applyFont="1" applyBorder="1" applyAlignment="1">
      <alignment horizontal="center"/>
    </xf>
    <xf numFmtId="40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1" fillId="0" borderId="6" xfId="0" applyFont="1" applyBorder="1">
      <alignment vertical="top"/>
    </xf>
    <xf numFmtId="0" fontId="1" fillId="0" borderId="8" xfId="0" applyFont="1" applyBorder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4" fillId="0" borderId="51" xfId="0" applyFont="1" applyBorder="1">
      <alignment vertical="top"/>
    </xf>
    <xf numFmtId="0" fontId="11" fillId="0" borderId="51" xfId="0" applyFont="1" applyBorder="1">
      <alignment vertical="top"/>
    </xf>
    <xf numFmtId="0" fontId="4" fillId="0" borderId="51" xfId="0" applyFont="1" applyBorder="1" applyAlignment="1">
      <alignment horizontal="left" vertical="top"/>
    </xf>
    <xf numFmtId="0" fontId="5" fillId="0" borderId="51" xfId="0" applyFont="1" applyBorder="1" applyAlignment="1">
      <alignment horizontal="right" vertical="top"/>
    </xf>
    <xf numFmtId="0" fontId="11" fillId="0" borderId="90" xfId="0" applyFont="1" applyBorder="1">
      <alignment vertical="top"/>
    </xf>
    <xf numFmtId="0" fontId="11" fillId="0" borderId="91" xfId="0" applyFont="1" applyBorder="1">
      <alignment vertical="top"/>
    </xf>
    <xf numFmtId="0" fontId="4" fillId="0" borderId="51" xfId="0" applyFont="1" applyFill="1" applyBorder="1" applyAlignment="1">
      <alignment horizontal="left" vertical="top"/>
    </xf>
    <xf numFmtId="0" fontId="14" fillId="0" borderId="51" xfId="0" applyFont="1" applyFill="1" applyBorder="1">
      <alignment vertical="top"/>
    </xf>
    <xf numFmtId="0" fontId="15" fillId="0" borderId="51" xfId="0" applyFont="1" applyFill="1" applyBorder="1" applyAlignment="1">
      <alignment vertical="top" wrapText="1"/>
    </xf>
    <xf numFmtId="0" fontId="15" fillId="0" borderId="51" xfId="0" applyFont="1" applyFill="1" applyBorder="1">
      <alignment vertical="top"/>
    </xf>
    <xf numFmtId="0" fontId="2" fillId="0" borderId="51" xfId="0" applyFont="1" applyBorder="1">
      <alignment vertical="top"/>
    </xf>
    <xf numFmtId="0" fontId="19" fillId="0" borderId="0" xfId="0" applyFont="1" applyFill="1" applyBorder="1">
      <alignment vertical="top"/>
    </xf>
    <xf numFmtId="0" fontId="17" fillId="0" borderId="51" xfId="0" applyFont="1" applyBorder="1">
      <alignment vertical="top"/>
    </xf>
    <xf numFmtId="0" fontId="0" fillId="0" borderId="51" xfId="0" applyBorder="1">
      <alignment vertical="top"/>
    </xf>
    <xf numFmtId="0" fontId="13" fillId="0" borderId="51" xfId="0" applyFont="1" applyBorder="1">
      <alignment vertical="top"/>
    </xf>
    <xf numFmtId="0" fontId="15" fillId="0" borderId="0" xfId="0" applyFont="1" applyBorder="1" applyAlignment="1">
      <alignment horizontal="right" vertical="top"/>
    </xf>
    <xf numFmtId="0" fontId="13" fillId="0" borderId="0" xfId="0" applyFont="1" applyBorder="1">
      <alignment vertical="top"/>
    </xf>
    <xf numFmtId="0" fontId="15" fillId="0" borderId="51" xfId="0" applyFont="1" applyBorder="1">
      <alignment vertical="top"/>
    </xf>
    <xf numFmtId="0" fontId="13" fillId="0" borderId="51" xfId="0" applyFont="1" applyBorder="1" applyAlignment="1">
      <alignment horizontal="right" vertical="top"/>
    </xf>
    <xf numFmtId="0" fontId="9" fillId="0" borderId="51" xfId="0" applyFont="1" applyFill="1" applyBorder="1">
      <alignment vertical="top"/>
    </xf>
    <xf numFmtId="0" fontId="9" fillId="0" borderId="51" xfId="0" applyFont="1" applyFill="1" applyBorder="1" applyAlignment="1">
      <alignment horizontal="right" vertical="top"/>
    </xf>
    <xf numFmtId="0" fontId="24" fillId="0" borderId="0" xfId="0" applyFont="1" applyBorder="1" applyAlignment="1">
      <alignment horizontal="center"/>
    </xf>
    <xf numFmtId="0" fontId="13" fillId="4" borderId="61" xfId="0" applyFont="1" applyFill="1" applyBorder="1">
      <alignment vertical="top"/>
    </xf>
    <xf numFmtId="0" fontId="4" fillId="3" borderId="0" xfId="0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6" fontId="21" fillId="10" borderId="20" xfId="0" applyNumberFormat="1" applyFont="1" applyFill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9" fillId="0" borderId="12" xfId="0" applyFont="1" applyBorder="1" applyAlignment="1">
      <alignment horizontal="center" vertical="top"/>
    </xf>
    <xf numFmtId="0" fontId="8" fillId="0" borderId="93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7" fillId="0" borderId="93" xfId="0" applyFont="1" applyBorder="1">
      <alignment vertical="top"/>
    </xf>
    <xf numFmtId="0" fontId="15" fillId="0" borderId="24" xfId="0" applyFont="1" applyBorder="1" applyAlignment="1">
      <alignment horizontal="right" vertical="top"/>
    </xf>
    <xf numFmtId="0" fontId="13" fillId="0" borderId="12" xfId="0" applyFont="1" applyBorder="1">
      <alignment vertical="top"/>
    </xf>
    <xf numFmtId="0" fontId="15" fillId="0" borderId="24" xfId="0" applyFont="1" applyFill="1" applyBorder="1">
      <alignment vertical="top"/>
    </xf>
    <xf numFmtId="0" fontId="15" fillId="0" borderId="40" xfId="0" applyFont="1" applyBorder="1">
      <alignment vertical="top"/>
    </xf>
    <xf numFmtId="0" fontId="13" fillId="0" borderId="12" xfId="0" applyFont="1" applyBorder="1" applyAlignment="1">
      <alignment horizontal="right" vertical="top"/>
    </xf>
    <xf numFmtId="0" fontId="1" fillId="0" borderId="5" xfId="0" applyFont="1" applyBorder="1">
      <alignment vertical="top"/>
    </xf>
    <xf numFmtId="0" fontId="1" fillId="0" borderId="7" xfId="0" applyFont="1" applyBorder="1">
      <alignment vertical="top"/>
    </xf>
    <xf numFmtId="40" fontId="6" fillId="0" borderId="0" xfId="0" applyNumberFormat="1" applyFont="1" applyBorder="1" applyAlignment="1">
      <alignment horizontal="center" vertical="center"/>
    </xf>
    <xf numFmtId="0" fontId="17" fillId="0" borderId="7" xfId="0" applyFont="1" applyBorder="1">
      <alignment vertical="top"/>
    </xf>
    <xf numFmtId="0" fontId="14" fillId="0" borderId="7" xfId="0" applyFont="1" applyBorder="1">
      <alignment vertical="top"/>
    </xf>
    <xf numFmtId="0" fontId="14" fillId="0" borderId="0" xfId="0" applyFont="1" applyFill="1" applyBorder="1">
      <alignment vertical="top"/>
    </xf>
    <xf numFmtId="0" fontId="14" fillId="0" borderId="7" xfId="0" applyFont="1" applyFill="1" applyBorder="1">
      <alignment vertical="top"/>
    </xf>
    <xf numFmtId="40" fontId="3" fillId="0" borderId="0" xfId="0" applyNumberFormat="1" applyFont="1" applyFill="1" applyBorder="1">
      <alignment vertical="top"/>
    </xf>
    <xf numFmtId="0" fontId="14" fillId="0" borderId="0" xfId="0" applyFont="1" applyBorder="1" applyAlignment="1"/>
    <xf numFmtId="0" fontId="14" fillId="0" borderId="7" xfId="0" applyFont="1" applyBorder="1" applyAlignment="1"/>
    <xf numFmtId="167" fontId="10" fillId="0" borderId="6" xfId="0" applyNumberFormat="1" applyFont="1" applyBorder="1" applyAlignment="1">
      <alignment vertical="center"/>
    </xf>
    <xf numFmtId="40" fontId="12" fillId="0" borderId="0" xfId="0" applyNumberFormat="1" applyFont="1" applyAlignment="1">
      <alignment horizontal="center" vertical="top"/>
    </xf>
    <xf numFmtId="40" fontId="9" fillId="0" borderId="0" xfId="0" applyNumberFormat="1" applyFont="1">
      <alignment vertical="top"/>
    </xf>
    <xf numFmtId="0" fontId="1" fillId="0" borderId="76" xfId="0" applyFont="1" applyBorder="1">
      <alignment vertical="top"/>
    </xf>
    <xf numFmtId="0" fontId="15" fillId="0" borderId="0" xfId="0" applyFont="1" applyBorder="1" applyAlignment="1">
      <alignment horizontal="right"/>
    </xf>
    <xf numFmtId="0" fontId="34" fillId="3" borderId="94" xfId="0" applyFont="1" applyFill="1" applyBorder="1" applyAlignment="1">
      <alignment horizontal="center" vertical="top"/>
    </xf>
    <xf numFmtId="40" fontId="11" fillId="3" borderId="95" xfId="0" applyNumberFormat="1" applyFont="1" applyFill="1" applyBorder="1">
      <alignment vertical="top"/>
    </xf>
    <xf numFmtId="40" fontId="11" fillId="3" borderId="96" xfId="0" applyNumberFormat="1" applyFont="1" applyFill="1" applyBorder="1">
      <alignment vertical="top"/>
    </xf>
    <xf numFmtId="40" fontId="9" fillId="4" borderId="97" xfId="0" applyNumberFormat="1" applyFont="1" applyFill="1" applyBorder="1">
      <alignment vertical="top"/>
    </xf>
    <xf numFmtId="40" fontId="9" fillId="4" borderId="98" xfId="0" applyNumberFormat="1" applyFont="1" applyFill="1" applyBorder="1">
      <alignment vertical="top"/>
    </xf>
    <xf numFmtId="0" fontId="34" fillId="3" borderId="99" xfId="0" applyFont="1" applyFill="1" applyBorder="1" applyAlignment="1">
      <alignment horizontal="center" vertical="top"/>
    </xf>
    <xf numFmtId="40" fontId="11" fillId="3" borderId="100" xfId="0" applyNumberFormat="1" applyFont="1" applyFill="1" applyBorder="1">
      <alignment vertical="top"/>
    </xf>
    <xf numFmtId="40" fontId="11" fillId="3" borderId="101" xfId="0" applyNumberFormat="1" applyFont="1" applyFill="1" applyBorder="1">
      <alignment vertical="top"/>
    </xf>
    <xf numFmtId="40" fontId="9" fillId="4" borderId="102" xfId="0" applyNumberFormat="1" applyFont="1" applyFill="1" applyBorder="1">
      <alignment vertical="top"/>
    </xf>
    <xf numFmtId="40" fontId="9" fillId="4" borderId="103" xfId="0" applyNumberFormat="1" applyFont="1" applyFill="1" applyBorder="1">
      <alignment vertical="top"/>
    </xf>
    <xf numFmtId="0" fontId="4" fillId="3" borderId="11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40" fontId="20" fillId="0" borderId="22" xfId="0" applyNumberFormat="1" applyFont="1" applyFill="1" applyBorder="1">
      <alignment vertical="top"/>
    </xf>
    <xf numFmtId="40" fontId="4" fillId="3" borderId="11" xfId="0" applyNumberFormat="1" applyFont="1" applyFill="1" applyBorder="1" applyAlignment="1">
      <alignment horizontal="center" vertical="top"/>
    </xf>
    <xf numFmtId="40" fontId="4" fillId="3" borderId="13" xfId="0" applyNumberFormat="1" applyFont="1" applyFill="1" applyBorder="1" applyAlignment="1">
      <alignment horizontal="center" vertical="top"/>
    </xf>
    <xf numFmtId="40" fontId="4" fillId="3" borderId="14" xfId="0" applyNumberFormat="1" applyFont="1" applyFill="1" applyBorder="1" applyAlignment="1">
      <alignment horizontal="center" vertical="top"/>
    </xf>
    <xf numFmtId="40" fontId="29" fillId="0" borderId="0" xfId="0" applyNumberFormat="1" applyFont="1" applyFill="1" applyBorder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9" fillId="0" borderId="24" xfId="0" applyFont="1" applyBorder="1">
      <alignment vertical="top"/>
    </xf>
    <xf numFmtId="9" fontId="6" fillId="0" borderId="7" xfId="0" applyNumberFormat="1" applyFont="1" applyFill="1" applyBorder="1" applyAlignment="1">
      <alignment horizontal="center" vertical="top"/>
    </xf>
    <xf numFmtId="9" fontId="6" fillId="0" borderId="7" xfId="0" applyNumberFormat="1" applyFont="1" applyFill="1" applyBorder="1" applyAlignment="1">
      <alignment horizontal="center" vertical="center"/>
    </xf>
    <xf numFmtId="9" fontId="4" fillId="0" borderId="48" xfId="0" applyNumberFormat="1" applyFont="1" applyFill="1" applyBorder="1" applyAlignment="1">
      <alignment horizontal="center" vertical="top"/>
    </xf>
    <xf numFmtId="9" fontId="4" fillId="0" borderId="79" xfId="0" applyNumberFormat="1" applyFont="1" applyFill="1" applyBorder="1" applyAlignment="1">
      <alignment horizontal="center" vertical="top"/>
    </xf>
    <xf numFmtId="9" fontId="9" fillId="0" borderId="13" xfId="0" applyNumberFormat="1" applyFont="1" applyFill="1" applyBorder="1" applyAlignment="1">
      <alignment horizontal="center" vertical="top"/>
    </xf>
    <xf numFmtId="9" fontId="9" fillId="0" borderId="13" xfId="0" applyNumberFormat="1" applyFont="1" applyBorder="1" applyAlignment="1">
      <alignment horizontal="center" vertical="top"/>
    </xf>
    <xf numFmtId="9" fontId="9" fillId="0" borderId="0" xfId="0" applyNumberFormat="1" applyFont="1" applyBorder="1" applyAlignment="1">
      <alignment horizontal="center" vertical="top"/>
    </xf>
    <xf numFmtId="9" fontId="9" fillId="0" borderId="0" xfId="0" applyNumberFormat="1" applyFont="1" applyAlignment="1">
      <alignment horizontal="center"/>
    </xf>
    <xf numFmtId="9" fontId="9" fillId="0" borderId="16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9" fontId="13" fillId="0" borderId="75" xfId="0" applyNumberFormat="1" applyFont="1" applyBorder="1" applyAlignment="1"/>
    <xf numFmtId="9" fontId="9" fillId="0" borderId="75" xfId="0" applyNumberFormat="1" applyFont="1" applyBorder="1">
      <alignment vertical="top"/>
    </xf>
    <xf numFmtId="169" fontId="15" fillId="0" borderId="0" xfId="0" applyNumberFormat="1" applyFont="1" applyFill="1" applyBorder="1" applyAlignment="1"/>
    <xf numFmtId="9" fontId="9" fillId="0" borderId="0" xfId="0" applyNumberFormat="1" applyFont="1" applyAlignment="1">
      <alignment horizontal="center" vertical="top"/>
    </xf>
    <xf numFmtId="9" fontId="1" fillId="0" borderId="0" xfId="0" applyNumberFormat="1" applyFont="1" applyFill="1" applyAlignment="1">
      <alignment horizontal="center" vertical="top"/>
    </xf>
    <xf numFmtId="9" fontId="18" fillId="0" borderId="5" xfId="0" applyNumberFormat="1" applyFont="1" applyFill="1" applyBorder="1" applyAlignment="1">
      <alignment horizontal="center" vertical="top"/>
    </xf>
    <xf numFmtId="9" fontId="3" fillId="0" borderId="48" xfId="0" applyNumberFormat="1" applyFont="1" applyFill="1" applyBorder="1" applyAlignment="1">
      <alignment horizontal="center" vertical="top"/>
    </xf>
    <xf numFmtId="9" fontId="11" fillId="0" borderId="48" xfId="0" applyNumberFormat="1" applyFont="1" applyFill="1" applyBorder="1" applyAlignment="1">
      <alignment horizontal="center" vertical="top"/>
    </xf>
    <xf numFmtId="9" fontId="9" fillId="0" borderId="48" xfId="0" applyNumberFormat="1" applyFont="1" applyFill="1" applyBorder="1" applyAlignment="1">
      <alignment horizontal="center" vertical="top"/>
    </xf>
    <xf numFmtId="9" fontId="11" fillId="0" borderId="7" xfId="0" applyNumberFormat="1" applyFont="1" applyFill="1" applyBorder="1" applyAlignment="1">
      <alignment horizontal="center" vertical="top"/>
    </xf>
    <xf numFmtId="9" fontId="9" fillId="0" borderId="50" xfId="0" applyNumberFormat="1" applyFont="1" applyFill="1" applyBorder="1" applyAlignment="1">
      <alignment horizontal="center" vertical="top"/>
    </xf>
    <xf numFmtId="9" fontId="9" fillId="0" borderId="0" xfId="0" applyNumberFormat="1" applyFont="1" applyFill="1" applyAlignment="1">
      <alignment horizontal="center" vertical="top"/>
    </xf>
    <xf numFmtId="9" fontId="9" fillId="0" borderId="6" xfId="0" applyNumberFormat="1" applyFont="1" applyFill="1" applyBorder="1" applyAlignment="1">
      <alignment horizontal="center" vertical="top"/>
    </xf>
    <xf numFmtId="9" fontId="9" fillId="0" borderId="49" xfId="0" applyNumberFormat="1" applyFont="1" applyFill="1" applyBorder="1" applyAlignment="1">
      <alignment horizontal="center" vertical="top"/>
    </xf>
    <xf numFmtId="9" fontId="3" fillId="0" borderId="7" xfId="0" applyNumberFormat="1" applyFont="1" applyFill="1" applyBorder="1" applyAlignment="1">
      <alignment horizontal="center" vertical="top"/>
    </xf>
    <xf numFmtId="9" fontId="9" fillId="0" borderId="7" xfId="0" applyNumberFormat="1" applyFont="1" applyFill="1" applyBorder="1" applyAlignment="1">
      <alignment horizontal="center" vertical="top"/>
    </xf>
    <xf numFmtId="9" fontId="9" fillId="0" borderId="7" xfId="0" applyNumberFormat="1" applyFont="1" applyFill="1" applyBorder="1" applyAlignment="1">
      <alignment horizontal="center"/>
    </xf>
    <xf numFmtId="9" fontId="2" fillId="0" borderId="8" xfId="0" applyNumberFormat="1" applyFont="1" applyFill="1" applyBorder="1" applyAlignment="1">
      <alignment horizontal="center" vertical="top"/>
    </xf>
    <xf numFmtId="9" fontId="2" fillId="0" borderId="47" xfId="0" applyNumberFormat="1" applyFont="1" applyFill="1" applyBorder="1" applyAlignment="1">
      <alignment horizontal="center" vertical="top"/>
    </xf>
    <xf numFmtId="9" fontId="2" fillId="0" borderId="5" xfId="0" applyNumberFormat="1" applyFont="1" applyFill="1" applyBorder="1" applyAlignment="1">
      <alignment horizontal="center" vertical="top"/>
    </xf>
    <xf numFmtId="9" fontId="2" fillId="0" borderId="48" xfId="0" applyNumberFormat="1" applyFont="1" applyFill="1" applyBorder="1" applyAlignment="1">
      <alignment horizontal="center" vertical="top"/>
    </xf>
    <xf numFmtId="9" fontId="11" fillId="0" borderId="7" xfId="0" applyNumberFormat="1" applyFont="1" applyBorder="1" applyAlignment="1">
      <alignment horizontal="center" vertical="top"/>
    </xf>
    <xf numFmtId="9" fontId="2" fillId="0" borderId="7" xfId="0" applyNumberFormat="1" applyFont="1" applyFill="1" applyBorder="1" applyAlignment="1">
      <alignment horizontal="center" vertical="top"/>
    </xf>
    <xf numFmtId="9" fontId="22" fillId="0" borderId="7" xfId="0" applyNumberFormat="1" applyFont="1" applyFill="1" applyBorder="1" applyAlignment="1">
      <alignment horizontal="center"/>
    </xf>
    <xf numFmtId="9" fontId="10" fillId="0" borderId="8" xfId="0" applyNumberFormat="1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top"/>
    </xf>
    <xf numFmtId="9" fontId="9" fillId="0" borderId="0" xfId="0" applyNumberFormat="1" applyFont="1" applyFill="1" applyBorder="1" applyAlignment="1">
      <alignment horizontal="center" vertical="top"/>
    </xf>
    <xf numFmtId="9" fontId="9" fillId="0" borderId="73" xfId="0" applyNumberFormat="1" applyFont="1" applyFill="1" applyBorder="1" applyAlignment="1">
      <alignment horizontal="center" vertical="top"/>
    </xf>
    <xf numFmtId="9" fontId="2" fillId="0" borderId="75" xfId="0" applyNumberFormat="1" applyFont="1" applyFill="1" applyBorder="1" applyAlignment="1">
      <alignment horizontal="center" vertical="top"/>
    </xf>
    <xf numFmtId="9" fontId="0" fillId="0" borderId="79" xfId="0" applyNumberFormat="1" applyFill="1" applyBorder="1" applyAlignment="1">
      <alignment horizontal="center" vertical="top"/>
    </xf>
    <xf numFmtId="9" fontId="11" fillId="0" borderId="79" xfId="0" applyNumberFormat="1" applyFont="1" applyFill="1" applyBorder="1" applyAlignment="1">
      <alignment horizontal="center" vertical="top"/>
    </xf>
    <xf numFmtId="9" fontId="11" fillId="0" borderId="75" xfId="0" applyNumberFormat="1" applyFont="1" applyFill="1" applyBorder="1" applyAlignment="1">
      <alignment horizontal="center" vertical="top"/>
    </xf>
    <xf numFmtId="9" fontId="9" fillId="0" borderId="75" xfId="0" applyNumberFormat="1" applyFont="1" applyFill="1" applyBorder="1" applyAlignment="1">
      <alignment horizontal="center" vertical="top"/>
    </xf>
    <xf numFmtId="9" fontId="9" fillId="0" borderId="79" xfId="0" applyNumberFormat="1" applyFont="1" applyFill="1" applyBorder="1" applyAlignment="1">
      <alignment horizontal="center" vertical="top"/>
    </xf>
    <xf numFmtId="9" fontId="3" fillId="0" borderId="79" xfId="0" applyNumberFormat="1" applyFont="1" applyFill="1" applyBorder="1" applyAlignment="1">
      <alignment horizontal="center" vertical="top"/>
    </xf>
    <xf numFmtId="9" fontId="9" fillId="0" borderId="75" xfId="0" applyNumberFormat="1" applyFont="1" applyFill="1" applyBorder="1" applyAlignment="1">
      <alignment horizontal="center"/>
    </xf>
    <xf numFmtId="9" fontId="24" fillId="0" borderId="75" xfId="0" applyNumberFormat="1" applyFont="1" applyFill="1" applyBorder="1" applyAlignment="1">
      <alignment horizontal="center"/>
    </xf>
    <xf numFmtId="9" fontId="1" fillId="0" borderId="75" xfId="0" applyNumberFormat="1" applyFont="1" applyFill="1" applyBorder="1" applyAlignment="1">
      <alignment horizontal="center" vertical="top"/>
    </xf>
    <xf numFmtId="9" fontId="1" fillId="0" borderId="77" xfId="0" applyNumberFormat="1" applyFont="1" applyFill="1" applyBorder="1" applyAlignment="1">
      <alignment horizontal="center" vertical="top"/>
    </xf>
    <xf numFmtId="9" fontId="1" fillId="0" borderId="82" xfId="0" applyNumberFormat="1" applyFont="1" applyFill="1" applyBorder="1" applyAlignment="1">
      <alignment horizontal="center" vertical="top"/>
    </xf>
    <xf numFmtId="9" fontId="1" fillId="0" borderId="84" xfId="0" applyNumberFormat="1" applyFont="1" applyFill="1" applyBorder="1" applyAlignment="1">
      <alignment horizontal="center" vertical="top"/>
    </xf>
    <xf numFmtId="9" fontId="14" fillId="0" borderId="84" xfId="0" applyNumberFormat="1" applyFont="1" applyFill="1" applyBorder="1" applyAlignment="1">
      <alignment horizontal="center" vertical="top"/>
    </xf>
    <xf numFmtId="9" fontId="14" fillId="0" borderId="87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Alignment="1">
      <alignment horizontal="center" vertical="top"/>
    </xf>
    <xf numFmtId="9" fontId="2" fillId="0" borderId="13" xfId="0" applyNumberFormat="1" applyFont="1" applyFill="1" applyBorder="1">
      <alignment vertical="top"/>
    </xf>
    <xf numFmtId="40" fontId="16" fillId="11" borderId="11" xfId="0" applyNumberFormat="1" applyFont="1" applyFill="1" applyBorder="1" applyAlignment="1">
      <alignment horizontal="center" vertical="top"/>
    </xf>
    <xf numFmtId="40" fontId="16" fillId="11" borderId="13" xfId="0" applyNumberFormat="1" applyFont="1" applyFill="1" applyBorder="1" applyAlignment="1">
      <alignment horizontal="center" vertical="top"/>
    </xf>
    <xf numFmtId="40" fontId="16" fillId="11" borderId="14" xfId="0" applyNumberFormat="1" applyFont="1" applyFill="1" applyBorder="1" applyAlignment="1">
      <alignment horizontal="center" vertical="top"/>
    </xf>
    <xf numFmtId="40" fontId="11" fillId="3" borderId="105" xfId="0" applyNumberFormat="1" applyFont="1" applyFill="1" applyBorder="1">
      <alignment vertical="top"/>
    </xf>
    <xf numFmtId="0" fontId="1" fillId="0" borderId="107" xfId="0" applyFont="1" applyBorder="1">
      <alignment vertical="top"/>
    </xf>
    <xf numFmtId="40" fontId="9" fillId="3" borderId="69" xfId="0" applyNumberFormat="1" applyFont="1" applyFill="1" applyBorder="1" applyAlignment="1">
      <alignment horizontal="center" vertical="top"/>
    </xf>
    <xf numFmtId="40" fontId="9" fillId="3" borderId="104" xfId="0" applyNumberFormat="1" applyFont="1" applyFill="1" applyBorder="1" applyAlignment="1">
      <alignment horizontal="center" vertical="top"/>
    </xf>
    <xf numFmtId="40" fontId="9" fillId="3" borderId="106" xfId="0" applyNumberFormat="1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1" fillId="0" borderId="0" xfId="0" applyFont="1" applyFill="1" applyBorder="1">
      <alignment vertical="top"/>
    </xf>
    <xf numFmtId="1" fontId="14" fillId="0" borderId="7" xfId="0" applyNumberFormat="1" applyFont="1" applyBorder="1">
      <alignment vertical="top"/>
    </xf>
    <xf numFmtId="40" fontId="11" fillId="12" borderId="22" xfId="0" applyNumberFormat="1" applyFont="1" applyFill="1" applyBorder="1">
      <alignment vertical="top"/>
    </xf>
    <xf numFmtId="40" fontId="19" fillId="12" borderId="22" xfId="0" applyNumberFormat="1" applyFont="1" applyFill="1" applyBorder="1">
      <alignment vertical="top"/>
    </xf>
    <xf numFmtId="40" fontId="11" fillId="13" borderId="22" xfId="0" applyNumberFormat="1" applyFont="1" applyFill="1" applyBorder="1">
      <alignment vertical="top"/>
    </xf>
    <xf numFmtId="40" fontId="11" fillId="13" borderId="13" xfId="0" applyNumberFormat="1" applyFont="1" applyFill="1" applyBorder="1">
      <alignment vertical="top"/>
    </xf>
    <xf numFmtId="40" fontId="9" fillId="13" borderId="13" xfId="0" applyNumberFormat="1" applyFont="1" applyFill="1" applyBorder="1">
      <alignment vertical="top"/>
    </xf>
    <xf numFmtId="40" fontId="11" fillId="13" borderId="14" xfId="0" applyNumberFormat="1" applyFont="1" applyFill="1" applyBorder="1">
      <alignment vertical="top"/>
    </xf>
    <xf numFmtId="40" fontId="19" fillId="13" borderId="22" xfId="0" applyNumberFormat="1" applyFont="1" applyFill="1" applyBorder="1">
      <alignment vertical="top"/>
    </xf>
    <xf numFmtId="40" fontId="11" fillId="13" borderId="37" xfId="0" applyNumberFormat="1" applyFont="1" applyFill="1" applyBorder="1">
      <alignment vertical="top"/>
    </xf>
    <xf numFmtId="0" fontId="43" fillId="14" borderId="11" xfId="0" applyFont="1" applyFill="1" applyBorder="1" applyAlignment="1">
      <alignment horizontal="center" vertical="top"/>
    </xf>
    <xf numFmtId="0" fontId="43" fillId="14" borderId="13" xfId="0" applyFont="1" applyFill="1" applyBorder="1" applyAlignment="1">
      <alignment horizontal="center" vertical="top"/>
    </xf>
    <xf numFmtId="0" fontId="43" fillId="14" borderId="14" xfId="0" applyFont="1" applyFill="1" applyBorder="1" applyAlignment="1">
      <alignment horizontal="center" vertical="top"/>
    </xf>
    <xf numFmtId="40" fontId="16" fillId="14" borderId="15" xfId="0" applyNumberFormat="1" applyFont="1" applyFill="1" applyBorder="1">
      <alignment vertical="top"/>
    </xf>
    <xf numFmtId="40" fontId="27" fillId="14" borderId="20" xfId="0" applyNumberFormat="1" applyFont="1" applyFill="1" applyBorder="1" applyAlignment="1"/>
    <xf numFmtId="40" fontId="27" fillId="14" borderId="2" xfId="0" applyNumberFormat="1" applyFont="1" applyFill="1" applyBorder="1" applyAlignment="1"/>
    <xf numFmtId="40" fontId="16" fillId="14" borderId="38" xfId="0" applyNumberFormat="1" applyFont="1" applyFill="1" applyBorder="1">
      <alignment vertical="top"/>
    </xf>
    <xf numFmtId="166" fontId="22" fillId="14" borderId="2" xfId="0" applyNumberFormat="1" applyFont="1" applyFill="1" applyBorder="1" applyAlignment="1"/>
    <xf numFmtId="166" fontId="22" fillId="14" borderId="20" xfId="0" applyNumberFormat="1" applyFont="1" applyFill="1" applyBorder="1" applyAlignment="1">
      <alignment vertical="center"/>
    </xf>
    <xf numFmtId="40" fontId="29" fillId="13" borderId="2" xfId="0" applyNumberFormat="1" applyFont="1" applyFill="1" applyBorder="1" applyAlignment="1">
      <alignment vertical="center"/>
    </xf>
    <xf numFmtId="9" fontId="3" fillId="0" borderId="13" xfId="0" applyNumberFormat="1" applyFont="1" applyFill="1" applyBorder="1">
      <alignment vertical="top"/>
    </xf>
    <xf numFmtId="0" fontId="37" fillId="0" borderId="81" xfId="0" applyFont="1" applyBorder="1" applyAlignment="1">
      <alignment horizontal="center" vertical="top"/>
    </xf>
  </cellXfs>
  <cellStyles count="2">
    <cellStyle name="Normal" xfId="0" builtinId="0"/>
    <cellStyle name="Normal 2" xfId="1" xr:uid="{1508E17B-2B7B-174A-98AA-1D95154297B5}"/>
  </cellStyles>
  <dxfs count="0"/>
  <tableStyles count="0" defaultTableStyle="TableStyleMedium9" defaultPivotStyle="PivotStyleLight16"/>
  <colors>
    <mruColors>
      <color rgb="FF73FEFF"/>
      <color rgb="FFFFF7A1"/>
      <color rgb="FF15BA5A"/>
      <color rgb="FFD6CE87"/>
      <color rgb="FF7AAE99"/>
      <color rgb="FFE6E461"/>
      <color rgb="FF00C69F"/>
      <color rgb="FF00E4C2"/>
      <color rgb="FFE3CA58"/>
      <color rgb="FFDBC4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Users/philipcolmer/PRC%20Files/PLAISTOW%20&amp;%20IFOLD%20PC/FINANCE/2025:26/2025-26%20Budget%20Forecast%20Comparison%20Qtr3_prc.xlsx" TargetMode="External"/><Relationship Id="rId1" Type="http://schemas.openxmlformats.org/officeDocument/2006/relationships/externalLinkPath" Target="/Users/philipcolmer/PRC%20Files/PLAISTOW%20&amp;%20IFOLD%20PC/FINANCE/2025:26/2025-26%20Budget%20Forecast%20Comparison%20Qtr3_pr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%20Philip%20Robert\Documents\Plaistow%20&amp;%20Ifold%20%20Parish%20Coucil\Budget%20v%20Projected%20Forecast%202018_19_12.03.2019_PRCL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-Forecast Comparison Q1"/>
      <sheetName val=" Budget-Forecast vComparison Q2"/>
      <sheetName val=" Budget-Forecast Comparison Q3"/>
      <sheetName val="Sheet1"/>
    </sheetNames>
    <sheetDataSet>
      <sheetData sheetId="0"/>
      <sheetData sheetId="1"/>
      <sheetData sheetId="2">
        <row r="9">
          <cell r="N9">
            <v>54500</v>
          </cell>
        </row>
        <row r="10">
          <cell r="N10">
            <v>650</v>
          </cell>
        </row>
        <row r="11">
          <cell r="N11">
            <v>250</v>
          </cell>
        </row>
        <row r="12">
          <cell r="N12">
            <v>120</v>
          </cell>
        </row>
        <row r="15">
          <cell r="N15">
            <v>2600</v>
          </cell>
        </row>
        <row r="16">
          <cell r="N16">
            <v>844.8</v>
          </cell>
        </row>
        <row r="17">
          <cell r="N17">
            <v>134.4</v>
          </cell>
        </row>
        <row r="18">
          <cell r="N18">
            <v>300</v>
          </cell>
        </row>
        <row r="19">
          <cell r="N19">
            <v>1565.3</v>
          </cell>
        </row>
        <row r="20">
          <cell r="N20">
            <v>750</v>
          </cell>
        </row>
        <row r="21">
          <cell r="N21">
            <v>94.6</v>
          </cell>
        </row>
        <row r="22">
          <cell r="N22">
            <v>100</v>
          </cell>
        </row>
        <row r="23">
          <cell r="N23">
            <v>200</v>
          </cell>
        </row>
        <row r="24">
          <cell r="N24">
            <v>394.9</v>
          </cell>
        </row>
        <row r="26">
          <cell r="N26">
            <v>466.4</v>
          </cell>
        </row>
        <row r="28">
          <cell r="N28">
            <v>100</v>
          </cell>
        </row>
        <row r="29">
          <cell r="N29">
            <v>310</v>
          </cell>
        </row>
        <row r="30">
          <cell r="N30">
            <v>400</v>
          </cell>
        </row>
        <row r="31">
          <cell r="N31">
            <v>100</v>
          </cell>
        </row>
        <row r="32">
          <cell r="N32">
            <v>500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2639</v>
          </cell>
        </row>
        <row r="39">
          <cell r="N39">
            <v>0</v>
          </cell>
        </row>
        <row r="40">
          <cell r="N40">
            <v>130</v>
          </cell>
        </row>
        <row r="41">
          <cell r="N41">
            <v>1400</v>
          </cell>
        </row>
        <row r="42">
          <cell r="N42">
            <v>400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500</v>
          </cell>
        </row>
        <row r="46">
          <cell r="N46">
            <v>1000</v>
          </cell>
        </row>
        <row r="47">
          <cell r="N47">
            <v>0</v>
          </cell>
        </row>
        <row r="48">
          <cell r="N48">
            <v>1000</v>
          </cell>
        </row>
        <row r="49">
          <cell r="N49">
            <v>431</v>
          </cell>
        </row>
        <row r="52">
          <cell r="N52">
            <v>0</v>
          </cell>
        </row>
        <row r="53">
          <cell r="N53">
            <v>1000</v>
          </cell>
        </row>
        <row r="63">
          <cell r="N63">
            <v>3308</v>
          </cell>
        </row>
        <row r="64">
          <cell r="N64">
            <v>100</v>
          </cell>
        </row>
        <row r="65">
          <cell r="N65">
            <v>0</v>
          </cell>
        </row>
        <row r="66">
          <cell r="N66">
            <v>1500</v>
          </cell>
        </row>
        <row r="67">
          <cell r="N67">
            <v>1000</v>
          </cell>
        </row>
        <row r="68">
          <cell r="N68">
            <v>0</v>
          </cell>
        </row>
        <row r="69">
          <cell r="N69">
            <v>4800</v>
          </cell>
        </row>
        <row r="70">
          <cell r="N70">
            <v>7500</v>
          </cell>
        </row>
        <row r="71">
          <cell r="N71">
            <v>1500</v>
          </cell>
        </row>
        <row r="72">
          <cell r="N72">
            <v>4000</v>
          </cell>
        </row>
        <row r="73">
          <cell r="N73">
            <v>2500</v>
          </cell>
        </row>
        <row r="74">
          <cell r="N74">
            <v>500</v>
          </cell>
        </row>
        <row r="75">
          <cell r="N75">
            <v>750</v>
          </cell>
        </row>
        <row r="78">
          <cell r="N78">
            <v>22845</v>
          </cell>
        </row>
        <row r="79">
          <cell r="N79">
            <v>0</v>
          </cell>
        </row>
        <row r="80">
          <cell r="N80">
            <v>150</v>
          </cell>
        </row>
        <row r="81">
          <cell r="N81">
            <v>152</v>
          </cell>
        </row>
        <row r="82">
          <cell r="N82">
            <v>0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2000</v>
          </cell>
        </row>
        <row r="90">
          <cell r="N90">
            <v>8800</v>
          </cell>
        </row>
        <row r="101">
          <cell r="N101">
            <v>120000</v>
          </cell>
        </row>
        <row r="103">
          <cell r="N103">
            <v>0</v>
          </cell>
        </row>
        <row r="104">
          <cell r="N104">
            <v>9980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1500</v>
          </cell>
        </row>
        <row r="127">
          <cell r="N127">
            <v>24282.959999999992</v>
          </cell>
        </row>
        <row r="128">
          <cell r="N128">
            <v>35380.600000000006</v>
          </cell>
        </row>
        <row r="132">
          <cell r="N132">
            <v>0</v>
          </cell>
        </row>
        <row r="136">
          <cell r="N136">
            <v>0</v>
          </cell>
        </row>
        <row r="137">
          <cell r="N137">
            <v>5000</v>
          </cell>
        </row>
        <row r="138">
          <cell r="N138">
            <v>11500</v>
          </cell>
        </row>
        <row r="139">
          <cell r="N139">
            <v>750</v>
          </cell>
        </row>
        <row r="140">
          <cell r="N140">
            <v>2000</v>
          </cell>
        </row>
        <row r="145">
          <cell r="N145">
            <v>4769</v>
          </cell>
        </row>
        <row r="150">
          <cell r="C150">
            <v>86487.959999999992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-16 Budget Comparison"/>
      <sheetName val="Budget-Forecast Comparison"/>
      <sheetName val="Sheet1"/>
      <sheetName val="Budget-Forecast Comprison"/>
    </sheetNames>
    <sheetDataSet>
      <sheetData sheetId="0" refreshError="1"/>
      <sheetData sheetId="1" refreshError="1">
        <row r="3">
          <cell r="O3" t="str">
            <v>AS AT 12TH MARCH 2019</v>
          </cell>
        </row>
        <row r="88">
          <cell r="M8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U222"/>
  <sheetViews>
    <sheetView tabSelected="1" topLeftCell="A29" zoomScaleNormal="100" zoomScaleSheetLayoutView="70" zoomScalePageLayoutView="86" workbookViewId="0">
      <selection activeCell="J100" sqref="J100"/>
    </sheetView>
  </sheetViews>
  <sheetFormatPr defaultColWidth="11" defaultRowHeight="19.95" customHeight="1"/>
  <cols>
    <col min="1" max="1" width="9" customWidth="1"/>
    <col min="2" max="2" width="3.19921875" customWidth="1"/>
    <col min="3" max="3" width="3.5" style="2" customWidth="1"/>
    <col min="4" max="4" width="10.296875" style="1" customWidth="1"/>
    <col min="5" max="5" width="67" style="1" customWidth="1"/>
    <col min="6" max="6" width="1.296875" style="1" customWidth="1"/>
    <col min="7" max="7" width="29.19921875" style="1" customWidth="1"/>
    <col min="8" max="8" width="10.796875" style="1" customWidth="1"/>
    <col min="9" max="9" width="26.19921875" style="1" customWidth="1"/>
    <col min="10" max="10" width="9.5" style="371" customWidth="1"/>
    <col min="11" max="11" width="8.19921875" style="1" customWidth="1"/>
    <col min="12" max="12" width="3.796875" style="1" customWidth="1"/>
    <col min="13" max="13" width="26.19921875" style="1" customWidth="1"/>
    <col min="14" max="14" width="10.19921875" style="1" customWidth="1"/>
    <col min="15" max="15" width="26.19921875" style="1" customWidth="1"/>
    <col min="16" max="16" width="6.796875" style="1" customWidth="1"/>
    <col min="17" max="203" width="10.19921875" style="1" customWidth="1"/>
    <col min="204" max="16384" width="11" style="2"/>
  </cols>
  <sheetData>
    <row r="1" spans="1:16" ht="19.95" customHeight="1" thickBot="1"/>
    <row r="2" spans="1:16" ht="10.050000000000001" customHeight="1" thickTop="1" thickBot="1">
      <c r="C2" s="18"/>
      <c r="D2" s="5"/>
      <c r="E2" s="5"/>
      <c r="F2" s="5"/>
      <c r="G2" s="5"/>
      <c r="H2" s="5"/>
      <c r="I2" s="100"/>
      <c r="J2" s="372"/>
      <c r="L2" s="4"/>
      <c r="M2" s="100"/>
      <c r="N2" s="5"/>
      <c r="O2" s="100"/>
      <c r="P2" s="322"/>
    </row>
    <row r="3" spans="1:16" s="1" customFormat="1" ht="19.95" customHeight="1" thickBot="1">
      <c r="A3"/>
      <c r="B3"/>
      <c r="C3" s="19"/>
      <c r="D3" s="7"/>
      <c r="E3" s="25" t="s">
        <v>0</v>
      </c>
      <c r="F3" s="26"/>
      <c r="G3" s="27"/>
      <c r="H3" s="3"/>
      <c r="I3" s="124" t="s">
        <v>52</v>
      </c>
      <c r="J3" s="357"/>
      <c r="L3" s="19"/>
      <c r="M3" s="333" t="s">
        <v>138</v>
      </c>
      <c r="N3" s="334"/>
      <c r="O3" s="333" t="s">
        <v>139</v>
      </c>
      <c r="P3" s="323"/>
    </row>
    <row r="4" spans="1:16" s="1" customFormat="1" ht="25.05" customHeight="1">
      <c r="A4"/>
      <c r="B4"/>
      <c r="C4" s="19"/>
      <c r="D4" s="7"/>
      <c r="E4" s="24" t="s">
        <v>159</v>
      </c>
      <c r="F4" s="24"/>
      <c r="G4" s="3"/>
      <c r="H4" s="3"/>
      <c r="I4" s="125"/>
      <c r="J4" s="358"/>
      <c r="L4" s="19"/>
      <c r="M4" s="324"/>
      <c r="N4" s="228"/>
      <c r="O4" s="324"/>
      <c r="P4" s="323"/>
    </row>
    <row r="5" spans="1:16" s="60" customFormat="1" ht="16.05" customHeight="1">
      <c r="A5"/>
      <c r="B5"/>
      <c r="C5" s="69"/>
      <c r="D5" s="58"/>
      <c r="E5" s="59"/>
      <c r="F5" s="283"/>
      <c r="G5" s="169" t="s">
        <v>158</v>
      </c>
      <c r="H5" s="57"/>
      <c r="I5" s="433" t="s">
        <v>149</v>
      </c>
      <c r="J5" s="359"/>
      <c r="L5" s="69"/>
      <c r="M5" s="109" t="s">
        <v>149</v>
      </c>
      <c r="N5" s="239"/>
      <c r="O5" s="109" t="s">
        <v>149</v>
      </c>
      <c r="P5" s="325"/>
    </row>
    <row r="6" spans="1:16" s="60" customFormat="1" ht="16.05" customHeight="1">
      <c r="A6"/>
      <c r="B6"/>
      <c r="C6" s="69"/>
      <c r="D6" s="61" t="s">
        <v>23</v>
      </c>
      <c r="E6" s="130" t="s">
        <v>1</v>
      </c>
      <c r="F6" s="284"/>
      <c r="G6" s="170" t="s">
        <v>35</v>
      </c>
      <c r="H6" s="57" t="s">
        <v>67</v>
      </c>
      <c r="I6" s="434" t="s">
        <v>79</v>
      </c>
      <c r="J6" s="359"/>
      <c r="L6" s="69"/>
      <c r="M6" s="110" t="s">
        <v>79</v>
      </c>
      <c r="N6" s="239"/>
      <c r="O6" s="110" t="s">
        <v>79</v>
      </c>
      <c r="P6" s="325"/>
    </row>
    <row r="7" spans="1:16" s="60" customFormat="1" ht="16.05" customHeight="1">
      <c r="A7"/>
      <c r="B7"/>
      <c r="C7" s="69"/>
      <c r="D7" s="62"/>
      <c r="E7" s="63"/>
      <c r="F7" s="283"/>
      <c r="G7" s="171" t="s">
        <v>78</v>
      </c>
      <c r="H7" s="57" t="s">
        <v>68</v>
      </c>
      <c r="I7" s="435" t="s">
        <v>160</v>
      </c>
      <c r="J7" s="359"/>
      <c r="L7" s="69"/>
      <c r="M7" s="111" t="s">
        <v>160</v>
      </c>
      <c r="N7" s="239"/>
      <c r="O7" s="111" t="s">
        <v>160</v>
      </c>
      <c r="P7" s="325"/>
    </row>
    <row r="8" spans="1:16" s="60" customFormat="1" ht="16.95" customHeight="1">
      <c r="A8"/>
      <c r="B8"/>
      <c r="C8" s="69"/>
      <c r="D8" s="61"/>
      <c r="E8" s="66" t="s">
        <v>25</v>
      </c>
      <c r="F8" s="285"/>
      <c r="G8" s="93"/>
      <c r="H8" s="34"/>
      <c r="I8" s="93"/>
      <c r="J8" s="373"/>
      <c r="L8" s="69"/>
      <c r="M8" s="93"/>
      <c r="N8" s="239"/>
      <c r="O8" s="93"/>
      <c r="P8" s="325"/>
    </row>
    <row r="9" spans="1:16" s="38" customFormat="1" ht="16.95" customHeight="1">
      <c r="A9"/>
      <c r="B9"/>
      <c r="C9" s="70"/>
      <c r="D9" s="44">
        <v>4101</v>
      </c>
      <c r="E9" s="104" t="s">
        <v>69</v>
      </c>
      <c r="F9" s="132"/>
      <c r="G9" s="425">
        <f>'[1] Budget-Forecast Comparison Q3'!$N9</f>
        <v>54500</v>
      </c>
      <c r="H9" s="186"/>
      <c r="I9" s="427">
        <v>58000</v>
      </c>
      <c r="J9" s="374"/>
      <c r="L9" s="70"/>
      <c r="M9" s="123">
        <f>I9</f>
        <v>58000</v>
      </c>
      <c r="N9" s="213"/>
      <c r="O9" s="123">
        <f>I9</f>
        <v>58000</v>
      </c>
      <c r="P9" s="326"/>
    </row>
    <row r="10" spans="1:16" s="38" customFormat="1" ht="16.95" customHeight="1">
      <c r="A10"/>
      <c r="B10"/>
      <c r="C10" s="70"/>
      <c r="D10" s="44">
        <v>4102</v>
      </c>
      <c r="E10" s="45" t="s">
        <v>2</v>
      </c>
      <c r="F10" s="286"/>
      <c r="G10" s="425">
        <f>'[1] Budget-Forecast Comparison Q3'!$N10</f>
        <v>650</v>
      </c>
      <c r="H10" s="180"/>
      <c r="I10" s="427">
        <v>650</v>
      </c>
      <c r="J10" s="374"/>
      <c r="L10" s="70"/>
      <c r="M10" s="123">
        <f t="shared" ref="M10:M12" si="0">I10</f>
        <v>650</v>
      </c>
      <c r="N10" s="213"/>
      <c r="O10" s="123">
        <f t="shared" ref="O10:O12" si="1">I10</f>
        <v>650</v>
      </c>
      <c r="P10" s="326"/>
    </row>
    <row r="11" spans="1:16" s="38" customFormat="1" ht="16.95" customHeight="1">
      <c r="A11"/>
      <c r="B11"/>
      <c r="C11" s="70"/>
      <c r="D11" s="44">
        <v>4103</v>
      </c>
      <c r="E11" s="45" t="s">
        <v>53</v>
      </c>
      <c r="F11" s="286"/>
      <c r="G11" s="425">
        <f>'[1] Budget-Forecast Comparison Q3'!$N11</f>
        <v>250</v>
      </c>
      <c r="H11" s="180"/>
      <c r="I11" s="427">
        <v>250</v>
      </c>
      <c r="J11" s="374"/>
      <c r="L11" s="70"/>
      <c r="M11" s="123">
        <f t="shared" si="0"/>
        <v>250</v>
      </c>
      <c r="N11" s="213"/>
      <c r="O11" s="123">
        <f t="shared" si="1"/>
        <v>250</v>
      </c>
      <c r="P11" s="326"/>
    </row>
    <row r="12" spans="1:16" s="38" customFormat="1" ht="16.95" customHeight="1">
      <c r="A12"/>
      <c r="B12"/>
      <c r="C12" s="70"/>
      <c r="D12" s="40">
        <v>4108</v>
      </c>
      <c r="E12" s="41" t="s">
        <v>70</v>
      </c>
      <c r="F12" s="286"/>
      <c r="G12" s="425">
        <f>'[1] Budget-Forecast Comparison Q3'!$N12</f>
        <v>120</v>
      </c>
      <c r="H12" s="180"/>
      <c r="I12" s="427">
        <v>120</v>
      </c>
      <c r="J12" s="374"/>
      <c r="L12" s="70"/>
      <c r="M12" s="123">
        <f t="shared" si="0"/>
        <v>120</v>
      </c>
      <c r="N12" s="213"/>
      <c r="O12" s="123">
        <f t="shared" si="1"/>
        <v>120</v>
      </c>
      <c r="P12" s="326"/>
    </row>
    <row r="13" spans="1:16" s="38" customFormat="1" ht="16.95" customHeight="1">
      <c r="A13"/>
      <c r="B13"/>
      <c r="C13" s="70"/>
      <c r="D13" s="40"/>
      <c r="E13" s="41"/>
      <c r="F13" s="286"/>
      <c r="G13" s="172">
        <f>SUM(G9:G12)</f>
        <v>55520</v>
      </c>
      <c r="H13" s="361">
        <f>G13/G91</f>
        <v>0.41344777615436973</v>
      </c>
      <c r="I13" s="436">
        <f>SUM(I9:I12)</f>
        <v>59020</v>
      </c>
      <c r="J13" s="375">
        <f>I13/I91</f>
        <v>0.51897156753330753</v>
      </c>
      <c r="L13" s="70"/>
      <c r="M13" s="172">
        <f>SUM(M9:M12)</f>
        <v>59020</v>
      </c>
      <c r="N13" s="213"/>
      <c r="O13" s="172">
        <f>SUM(O9:O12)</f>
        <v>59020</v>
      </c>
      <c r="P13" s="326"/>
    </row>
    <row r="14" spans="1:16" s="60" customFormat="1" ht="15" customHeight="1">
      <c r="A14"/>
      <c r="B14"/>
      <c r="C14" s="69"/>
      <c r="D14" s="61"/>
      <c r="E14" s="66" t="s">
        <v>26</v>
      </c>
      <c r="F14" s="285"/>
      <c r="G14" s="93"/>
      <c r="H14" s="180"/>
      <c r="I14" s="93"/>
      <c r="J14" s="373"/>
      <c r="L14" s="69"/>
      <c r="M14" s="93"/>
      <c r="N14" s="239"/>
      <c r="O14" s="93"/>
      <c r="P14" s="325"/>
    </row>
    <row r="15" spans="1:16" s="38" customFormat="1" ht="18" customHeight="1">
      <c r="A15"/>
      <c r="B15"/>
      <c r="C15" s="70"/>
      <c r="D15" s="44">
        <v>4110</v>
      </c>
      <c r="E15" s="45" t="s">
        <v>34</v>
      </c>
      <c r="F15" s="286"/>
      <c r="G15" s="425">
        <f>'[1] Budget-Forecast Comparison Q3'!$N15</f>
        <v>2600</v>
      </c>
      <c r="H15" s="443">
        <v>0.05</v>
      </c>
      <c r="I15" s="427">
        <f t="shared" ref="I15:I21" si="2">G15+(G15*H15)</f>
        <v>2730</v>
      </c>
      <c r="J15" s="374"/>
      <c r="L15" s="70"/>
      <c r="M15" s="123">
        <f>I15</f>
        <v>2730</v>
      </c>
      <c r="N15" s="213"/>
      <c r="O15" s="123">
        <f>I15</f>
        <v>2730</v>
      </c>
      <c r="P15" s="326"/>
    </row>
    <row r="16" spans="1:16" s="38" customFormat="1" ht="16.95" customHeight="1">
      <c r="A16"/>
      <c r="B16"/>
      <c r="C16" s="70"/>
      <c r="D16" s="44">
        <v>4115</v>
      </c>
      <c r="E16" s="45" t="s">
        <v>3</v>
      </c>
      <c r="F16" s="286"/>
      <c r="G16" s="425">
        <f>'[1] Budget-Forecast Comparison Q3'!$N16</f>
        <v>844.8</v>
      </c>
      <c r="H16" s="411">
        <v>0.05</v>
      </c>
      <c r="I16" s="427">
        <f t="shared" si="2"/>
        <v>887.04</v>
      </c>
      <c r="J16" s="374"/>
      <c r="L16" s="70"/>
      <c r="M16" s="123">
        <f t="shared" ref="M16:M30" si="3">I16</f>
        <v>887.04</v>
      </c>
      <c r="N16" s="213"/>
      <c r="O16" s="123">
        <f t="shared" ref="O16:O30" si="4">I16</f>
        <v>887.04</v>
      </c>
      <c r="P16" s="326"/>
    </row>
    <row r="17" spans="1:16" s="38" customFormat="1" ht="16.95" customHeight="1">
      <c r="A17"/>
      <c r="B17"/>
      <c r="C17" s="70"/>
      <c r="D17" s="44">
        <v>4116</v>
      </c>
      <c r="E17" s="45" t="s">
        <v>4</v>
      </c>
      <c r="F17" s="286"/>
      <c r="G17" s="425">
        <f>'[1] Budget-Forecast Comparison Q3'!$N17</f>
        <v>134.4</v>
      </c>
      <c r="H17" s="411">
        <v>0.05</v>
      </c>
      <c r="I17" s="427">
        <f t="shared" si="2"/>
        <v>141.12</v>
      </c>
      <c r="J17" s="374"/>
      <c r="L17" s="70"/>
      <c r="M17" s="123">
        <f t="shared" si="3"/>
        <v>141.12</v>
      </c>
      <c r="N17" s="213"/>
      <c r="O17" s="123">
        <f t="shared" si="4"/>
        <v>141.12</v>
      </c>
      <c r="P17" s="326"/>
    </row>
    <row r="18" spans="1:16" s="38" customFormat="1" ht="16.95" customHeight="1">
      <c r="A18"/>
      <c r="B18"/>
      <c r="C18" s="70"/>
      <c r="D18" s="44">
        <v>4117</v>
      </c>
      <c r="E18" s="45" t="s">
        <v>46</v>
      </c>
      <c r="F18" s="286"/>
      <c r="G18" s="425">
        <f>'[1] Budget-Forecast Comparison Q3'!$N18</f>
        <v>300</v>
      </c>
      <c r="H18" s="411">
        <v>0.05</v>
      </c>
      <c r="I18" s="427">
        <f t="shared" si="2"/>
        <v>315</v>
      </c>
      <c r="J18" s="374"/>
      <c r="L18" s="70"/>
      <c r="M18" s="123">
        <f t="shared" si="3"/>
        <v>315</v>
      </c>
      <c r="N18" s="213"/>
      <c r="O18" s="123">
        <f t="shared" si="4"/>
        <v>315</v>
      </c>
      <c r="P18" s="326"/>
    </row>
    <row r="19" spans="1:16" s="38" customFormat="1" ht="16.95" customHeight="1">
      <c r="A19"/>
      <c r="B19"/>
      <c r="C19" s="70"/>
      <c r="D19" s="44">
        <v>4120</v>
      </c>
      <c r="E19" s="45" t="s">
        <v>38</v>
      </c>
      <c r="F19" s="286"/>
      <c r="G19" s="425">
        <f>'[1] Budget-Forecast Comparison Q3'!$N19</f>
        <v>1565.3</v>
      </c>
      <c r="H19" s="411">
        <v>0.05</v>
      </c>
      <c r="I19" s="427">
        <f t="shared" si="2"/>
        <v>1643.5650000000001</v>
      </c>
      <c r="J19" s="374"/>
      <c r="L19" s="70"/>
      <c r="M19" s="123">
        <f t="shared" si="3"/>
        <v>1643.5650000000001</v>
      </c>
      <c r="N19" s="213"/>
      <c r="O19" s="123">
        <f t="shared" si="4"/>
        <v>1643.5650000000001</v>
      </c>
      <c r="P19" s="326"/>
    </row>
    <row r="20" spans="1:16" s="38" customFormat="1" ht="16.95" customHeight="1">
      <c r="A20"/>
      <c r="B20"/>
      <c r="C20" s="70"/>
      <c r="D20" s="44">
        <v>4124</v>
      </c>
      <c r="E20" s="45" t="s">
        <v>28</v>
      </c>
      <c r="F20" s="286"/>
      <c r="G20" s="425">
        <f>'[1] Budget-Forecast Comparison Q3'!$N20</f>
        <v>750</v>
      </c>
      <c r="H20" s="411"/>
      <c r="I20" s="427">
        <v>750</v>
      </c>
      <c r="J20" s="374"/>
      <c r="L20" s="70"/>
      <c r="M20" s="123">
        <f t="shared" si="3"/>
        <v>750</v>
      </c>
      <c r="N20" s="213"/>
      <c r="O20" s="123">
        <f t="shared" si="4"/>
        <v>750</v>
      </c>
      <c r="P20" s="326"/>
    </row>
    <row r="21" spans="1:16" s="38" customFormat="1" ht="16.95" customHeight="1">
      <c r="A21"/>
      <c r="B21"/>
      <c r="C21" s="70"/>
      <c r="D21" s="44">
        <v>4125</v>
      </c>
      <c r="E21" s="45" t="s">
        <v>71</v>
      </c>
      <c r="F21" s="286"/>
      <c r="G21" s="425">
        <f>'[1] Budget-Forecast Comparison Q3'!$N21</f>
        <v>94.6</v>
      </c>
      <c r="H21" s="411">
        <v>0.05</v>
      </c>
      <c r="I21" s="427">
        <f t="shared" si="2"/>
        <v>99.33</v>
      </c>
      <c r="J21" s="374"/>
      <c r="L21" s="70"/>
      <c r="M21" s="123">
        <f t="shared" si="3"/>
        <v>99.33</v>
      </c>
      <c r="N21" s="213"/>
      <c r="O21" s="123">
        <f t="shared" si="4"/>
        <v>99.33</v>
      </c>
      <c r="P21" s="326"/>
    </row>
    <row r="22" spans="1:16" s="38" customFormat="1" ht="16.95" customHeight="1">
      <c r="A22"/>
      <c r="B22"/>
      <c r="C22" s="70"/>
      <c r="D22" s="44">
        <v>4129</v>
      </c>
      <c r="E22" s="45" t="s">
        <v>5</v>
      </c>
      <c r="F22" s="286"/>
      <c r="G22" s="425">
        <f>'[1] Budget-Forecast Comparison Q3'!$N22</f>
        <v>100</v>
      </c>
      <c r="H22" s="411"/>
      <c r="I22" s="427">
        <v>100</v>
      </c>
      <c r="J22" s="374"/>
      <c r="L22" s="70"/>
      <c r="M22" s="123">
        <f t="shared" si="3"/>
        <v>100</v>
      </c>
      <c r="N22" s="213"/>
      <c r="O22" s="123">
        <f t="shared" si="4"/>
        <v>100</v>
      </c>
      <c r="P22" s="326"/>
    </row>
    <row r="23" spans="1:16" s="38" customFormat="1" ht="16.95" customHeight="1">
      <c r="A23"/>
      <c r="B23"/>
      <c r="C23" s="70"/>
      <c r="D23" s="44">
        <v>4130</v>
      </c>
      <c r="E23" s="45" t="s">
        <v>6</v>
      </c>
      <c r="F23" s="286"/>
      <c r="G23" s="425">
        <f>'[1] Budget-Forecast Comparison Q3'!$N23</f>
        <v>200</v>
      </c>
      <c r="H23" s="411"/>
      <c r="I23" s="427">
        <v>200</v>
      </c>
      <c r="J23" s="374"/>
      <c r="L23" s="70"/>
      <c r="M23" s="123">
        <f t="shared" si="3"/>
        <v>200</v>
      </c>
      <c r="N23" s="213"/>
      <c r="O23" s="123">
        <f t="shared" si="4"/>
        <v>200</v>
      </c>
      <c r="P23" s="326"/>
    </row>
    <row r="24" spans="1:16" s="38" customFormat="1" ht="16.95" customHeight="1">
      <c r="A24"/>
      <c r="B24"/>
      <c r="C24" s="70"/>
      <c r="D24" s="44">
        <v>4135</v>
      </c>
      <c r="E24" s="45" t="s">
        <v>7</v>
      </c>
      <c r="F24" s="286"/>
      <c r="G24" s="425">
        <f>'[1] Budget-Forecast Comparison Q3'!$N24</f>
        <v>394.9</v>
      </c>
      <c r="H24" s="411">
        <v>0.05</v>
      </c>
      <c r="I24" s="427">
        <f t="shared" ref="I24" si="5">G24+(G24*H24)</f>
        <v>414.64499999999998</v>
      </c>
      <c r="J24" s="374"/>
      <c r="L24" s="70"/>
      <c r="M24" s="123">
        <f t="shared" si="3"/>
        <v>414.64499999999998</v>
      </c>
      <c r="N24" s="213"/>
      <c r="O24" s="123">
        <f t="shared" si="4"/>
        <v>414.64499999999998</v>
      </c>
      <c r="P24" s="326"/>
    </row>
    <row r="25" spans="1:16" s="38" customFormat="1" ht="16.95" customHeight="1">
      <c r="A25"/>
      <c r="B25"/>
      <c r="C25" s="70"/>
      <c r="D25" s="44">
        <v>4137</v>
      </c>
      <c r="E25" s="45" t="s">
        <v>143</v>
      </c>
      <c r="F25" s="156"/>
      <c r="G25" s="425">
        <f>SUM('[1] Budget-Forecast Comparison Q3'!$N$25:$N$27)</f>
        <v>466.4</v>
      </c>
      <c r="H25" s="411">
        <v>0.05</v>
      </c>
      <c r="I25" s="427">
        <f t="shared" ref="I25:I27" si="6">G25+(G25*H25)</f>
        <v>489.71999999999997</v>
      </c>
      <c r="J25" s="374"/>
      <c r="L25" s="70"/>
      <c r="M25" s="123">
        <f t="shared" si="3"/>
        <v>489.71999999999997</v>
      </c>
      <c r="N25" s="213"/>
      <c r="O25" s="123">
        <f t="shared" si="4"/>
        <v>489.71999999999997</v>
      </c>
      <c r="P25" s="326"/>
    </row>
    <row r="26" spans="1:16" s="38" customFormat="1" ht="16.95" customHeight="1">
      <c r="A26"/>
      <c r="B26"/>
      <c r="C26" s="70"/>
      <c r="D26" s="44">
        <v>4140</v>
      </c>
      <c r="E26" s="45" t="s">
        <v>8</v>
      </c>
      <c r="F26" s="286"/>
      <c r="G26" s="425">
        <f>'[1] Budget-Forecast Comparison Q3'!$N28</f>
        <v>100</v>
      </c>
      <c r="H26" s="180"/>
      <c r="I26" s="427">
        <v>100</v>
      </c>
      <c r="J26" s="374"/>
      <c r="L26" s="70"/>
      <c r="M26" s="123">
        <f t="shared" si="3"/>
        <v>100</v>
      </c>
      <c r="N26" s="213"/>
      <c r="O26" s="123">
        <f t="shared" si="4"/>
        <v>100</v>
      </c>
      <c r="P26" s="326"/>
    </row>
    <row r="27" spans="1:16" s="38" customFormat="1" ht="16.95" customHeight="1">
      <c r="A27"/>
      <c r="B27"/>
      <c r="C27" s="70"/>
      <c r="D27" s="44">
        <v>4141</v>
      </c>
      <c r="E27" s="45" t="s">
        <v>9</v>
      </c>
      <c r="F27" s="286"/>
      <c r="G27" s="425">
        <f>'[1] Budget-Forecast Comparison Q3'!$N29</f>
        <v>310</v>
      </c>
      <c r="H27" s="411">
        <v>0.05</v>
      </c>
      <c r="I27" s="427">
        <f t="shared" si="6"/>
        <v>325.5</v>
      </c>
      <c r="J27" s="374"/>
      <c r="L27" s="70"/>
      <c r="M27" s="123">
        <f t="shared" si="3"/>
        <v>325.5</v>
      </c>
      <c r="N27" s="213"/>
      <c r="O27" s="123">
        <f t="shared" si="4"/>
        <v>325.5</v>
      </c>
      <c r="P27" s="326"/>
    </row>
    <row r="28" spans="1:16" s="38" customFormat="1" ht="16.95" customHeight="1">
      <c r="A28"/>
      <c r="B28"/>
      <c r="C28" s="70"/>
      <c r="D28" s="44">
        <v>4142</v>
      </c>
      <c r="E28" s="45" t="s">
        <v>150</v>
      </c>
      <c r="F28" s="286"/>
      <c r="G28" s="425">
        <f>'[1] Budget-Forecast Comparison Q3'!$N30</f>
        <v>400</v>
      </c>
      <c r="H28" s="180"/>
      <c r="I28" s="427">
        <v>500</v>
      </c>
      <c r="J28" s="376"/>
      <c r="L28" s="70"/>
      <c r="M28" s="123">
        <f t="shared" si="3"/>
        <v>500</v>
      </c>
      <c r="N28" s="213"/>
      <c r="O28" s="123">
        <f t="shared" si="4"/>
        <v>500</v>
      </c>
      <c r="P28" s="326"/>
    </row>
    <row r="29" spans="1:16" s="38" customFormat="1" ht="16.95" customHeight="1">
      <c r="A29"/>
      <c r="B29"/>
      <c r="C29" s="70"/>
      <c r="D29" s="44">
        <v>4107</v>
      </c>
      <c r="E29" s="45" t="s">
        <v>74</v>
      </c>
      <c r="F29" s="286"/>
      <c r="G29" s="425">
        <f>'[1] Budget-Forecast Comparison Q3'!$N31</f>
        <v>100</v>
      </c>
      <c r="I29" s="427">
        <v>100</v>
      </c>
      <c r="J29" s="374"/>
      <c r="L29" s="70"/>
      <c r="M29" s="123">
        <f t="shared" si="3"/>
        <v>100</v>
      </c>
      <c r="N29" s="213"/>
      <c r="O29" s="123">
        <f t="shared" si="4"/>
        <v>100</v>
      </c>
      <c r="P29" s="326"/>
    </row>
    <row r="30" spans="1:16" s="38" customFormat="1" ht="16.95" customHeight="1">
      <c r="A30"/>
      <c r="B30"/>
      <c r="C30" s="70"/>
      <c r="D30" s="44">
        <v>4146</v>
      </c>
      <c r="E30" s="45" t="s">
        <v>72</v>
      </c>
      <c r="F30" s="286"/>
      <c r="G30" s="425">
        <f>'[1] Budget-Forecast Comparison Q3'!$N32</f>
        <v>500</v>
      </c>
      <c r="H30" s="180"/>
      <c r="I30" s="428">
        <v>500</v>
      </c>
      <c r="J30" s="374"/>
      <c r="L30" s="70"/>
      <c r="M30" s="123">
        <f t="shared" si="3"/>
        <v>500</v>
      </c>
      <c r="N30" s="213"/>
      <c r="O30" s="123">
        <f t="shared" si="4"/>
        <v>500</v>
      </c>
      <c r="P30" s="326"/>
    </row>
    <row r="31" spans="1:16" s="38" customFormat="1" ht="16.95" customHeight="1">
      <c r="A31"/>
      <c r="B31"/>
      <c r="C31" s="70"/>
      <c r="D31" s="44"/>
      <c r="E31" s="45"/>
      <c r="F31" s="286"/>
      <c r="G31" s="172">
        <f>SUM(G15:G30)</f>
        <v>8860.4</v>
      </c>
      <c r="H31" s="361">
        <f>G31/G91</f>
        <v>6.5981856553281301E-2</v>
      </c>
      <c r="I31" s="436">
        <f>SUM(I15:I30)</f>
        <v>9295.9200000000019</v>
      </c>
      <c r="J31" s="375">
        <f>I31/I91</f>
        <v>8.1740396036330487E-2</v>
      </c>
      <c r="L31" s="70"/>
      <c r="M31" s="172">
        <f>SUM(M15:M30)</f>
        <v>9295.9200000000019</v>
      </c>
      <c r="N31" s="213"/>
      <c r="O31" s="172">
        <f>SUM(O15:O30)</f>
        <v>9295.9200000000019</v>
      </c>
      <c r="P31" s="326"/>
    </row>
    <row r="32" spans="1:16" s="60" customFormat="1" ht="16.95" customHeight="1">
      <c r="A32"/>
      <c r="B32"/>
      <c r="C32" s="69"/>
      <c r="D32" s="61"/>
      <c r="E32" s="67" t="s">
        <v>10</v>
      </c>
      <c r="F32" s="287"/>
      <c r="G32" s="93"/>
      <c r="H32" s="180"/>
      <c r="I32" s="93"/>
      <c r="J32" s="373"/>
      <c r="L32" s="69"/>
      <c r="M32" s="93"/>
      <c r="N32" s="239"/>
      <c r="O32" s="93"/>
      <c r="P32" s="325"/>
    </row>
    <row r="33" spans="1:16" s="38" customFormat="1" ht="18" customHeight="1">
      <c r="A33"/>
      <c r="B33"/>
      <c r="C33" s="70"/>
      <c r="D33" s="44">
        <v>4201</v>
      </c>
      <c r="E33" s="45" t="s">
        <v>11</v>
      </c>
      <c r="F33" s="286"/>
      <c r="G33" s="425">
        <f>'[1] Budget-Forecast Comparison Q3'!$N35</f>
        <v>0</v>
      </c>
      <c r="H33" s="180"/>
      <c r="I33" s="427">
        <v>0</v>
      </c>
      <c r="J33" s="374"/>
      <c r="L33" s="70"/>
      <c r="M33" s="123">
        <f>I33</f>
        <v>0</v>
      </c>
      <c r="N33" s="213"/>
      <c r="O33" s="123">
        <f>I33</f>
        <v>0</v>
      </c>
      <c r="P33" s="326"/>
    </row>
    <row r="34" spans="1:16" s="38" customFormat="1" ht="18" customHeight="1">
      <c r="A34"/>
      <c r="B34"/>
      <c r="C34" s="70"/>
      <c r="D34" s="44">
        <v>4202</v>
      </c>
      <c r="E34" s="45" t="s">
        <v>12</v>
      </c>
      <c r="F34" s="286"/>
      <c r="G34" s="425">
        <f>'[1] Budget-Forecast Comparison Q3'!$N36</f>
        <v>0</v>
      </c>
      <c r="H34" s="180"/>
      <c r="I34" s="427">
        <v>0</v>
      </c>
      <c r="J34" s="374"/>
      <c r="L34" s="70"/>
      <c r="M34" s="123">
        <f t="shared" ref="M34:M47" si="7">I34</f>
        <v>0</v>
      </c>
      <c r="N34" s="213"/>
      <c r="O34" s="123">
        <f t="shared" ref="O34:O47" si="8">I34</f>
        <v>0</v>
      </c>
      <c r="P34" s="326"/>
    </row>
    <row r="35" spans="1:16" s="38" customFormat="1" ht="16.95" customHeight="1">
      <c r="A35"/>
      <c r="B35"/>
      <c r="C35" s="70"/>
      <c r="D35" s="44">
        <v>4207</v>
      </c>
      <c r="E35" s="45" t="s">
        <v>14</v>
      </c>
      <c r="F35" s="286"/>
      <c r="G35" s="425">
        <f>'[1] Budget-Forecast Comparison Q3'!$N37</f>
        <v>0</v>
      </c>
      <c r="H35" s="180"/>
      <c r="I35" s="427">
        <v>0</v>
      </c>
      <c r="J35" s="374"/>
      <c r="L35" s="70"/>
      <c r="M35" s="123">
        <f t="shared" si="7"/>
        <v>0</v>
      </c>
      <c r="N35" s="213"/>
      <c r="O35" s="123">
        <f t="shared" si="8"/>
        <v>0</v>
      </c>
      <c r="P35" s="326"/>
    </row>
    <row r="36" spans="1:16" s="38" customFormat="1" ht="16.95" customHeight="1">
      <c r="A36"/>
      <c r="B36"/>
      <c r="C36" s="70"/>
      <c r="D36" s="44">
        <v>4203</v>
      </c>
      <c r="E36" s="45" t="s">
        <v>13</v>
      </c>
      <c r="F36" s="286"/>
      <c r="G36" s="425">
        <f>'[1] Budget-Forecast Comparison Q3'!$N38</f>
        <v>2639</v>
      </c>
      <c r="H36" s="180"/>
      <c r="I36" s="427">
        <v>0</v>
      </c>
      <c r="J36" s="374"/>
      <c r="L36" s="70"/>
      <c r="M36" s="123">
        <f t="shared" si="7"/>
        <v>0</v>
      </c>
      <c r="N36" s="213"/>
      <c r="O36" s="123">
        <f t="shared" si="8"/>
        <v>0</v>
      </c>
      <c r="P36" s="326"/>
    </row>
    <row r="37" spans="1:16" s="38" customFormat="1" ht="16.95" customHeight="1">
      <c r="A37"/>
      <c r="B37"/>
      <c r="C37" s="70"/>
      <c r="D37" s="44">
        <v>4210</v>
      </c>
      <c r="E37" s="45" t="s">
        <v>15</v>
      </c>
      <c r="F37" s="286"/>
      <c r="G37" s="425">
        <f>'[1] Budget-Forecast Comparison Q3'!$N39</f>
        <v>0</v>
      </c>
      <c r="H37" s="180"/>
      <c r="I37" s="427">
        <v>0</v>
      </c>
      <c r="J37" s="374"/>
      <c r="L37" s="70"/>
      <c r="M37" s="123">
        <f t="shared" si="7"/>
        <v>0</v>
      </c>
      <c r="N37" s="213"/>
      <c r="O37" s="123">
        <f t="shared" si="8"/>
        <v>0</v>
      </c>
      <c r="P37" s="326"/>
    </row>
    <row r="38" spans="1:16" s="38" customFormat="1" ht="16.95" customHeight="1">
      <c r="A38"/>
      <c r="B38"/>
      <c r="C38" s="70"/>
      <c r="D38" s="44">
        <v>4212</v>
      </c>
      <c r="E38" s="45" t="s">
        <v>152</v>
      </c>
      <c r="F38" s="286"/>
      <c r="G38" s="425">
        <f>'[1] Budget-Forecast Comparison Q3'!$N40</f>
        <v>130</v>
      </c>
      <c r="H38" s="180"/>
      <c r="I38" s="427">
        <v>0</v>
      </c>
      <c r="J38" s="374"/>
      <c r="L38" s="70"/>
      <c r="M38" s="123">
        <f t="shared" si="7"/>
        <v>0</v>
      </c>
      <c r="N38" s="213"/>
      <c r="O38" s="123">
        <f t="shared" si="8"/>
        <v>0</v>
      </c>
      <c r="P38" s="326"/>
    </row>
    <row r="39" spans="1:16" s="38" customFormat="1" ht="16.95" customHeight="1">
      <c r="A39"/>
      <c r="B39"/>
      <c r="C39" s="70"/>
      <c r="D39" s="44">
        <v>4215</v>
      </c>
      <c r="E39" s="45" t="s">
        <v>81</v>
      </c>
      <c r="F39" s="286"/>
      <c r="G39" s="425">
        <f>'[1] Budget-Forecast Comparison Q3'!$N41</f>
        <v>1400</v>
      </c>
      <c r="H39" s="180"/>
      <c r="I39" s="427">
        <v>0</v>
      </c>
      <c r="J39" s="374"/>
      <c r="L39" s="70"/>
      <c r="M39" s="123">
        <f t="shared" si="7"/>
        <v>0</v>
      </c>
      <c r="N39" s="213"/>
      <c r="O39" s="123">
        <f t="shared" si="8"/>
        <v>0</v>
      </c>
      <c r="P39" s="326"/>
    </row>
    <row r="40" spans="1:16" s="38" customFormat="1" ht="16.95" customHeight="1">
      <c r="A40"/>
      <c r="B40"/>
      <c r="C40" s="70"/>
      <c r="D40" s="44">
        <v>4206</v>
      </c>
      <c r="E40" s="45" t="s">
        <v>153</v>
      </c>
      <c r="F40" s="286"/>
      <c r="G40" s="425">
        <f>'[1] Budget-Forecast Comparison Q3'!$N42</f>
        <v>400</v>
      </c>
      <c r="H40" s="180"/>
      <c r="I40" s="427">
        <v>0</v>
      </c>
      <c r="J40" s="374"/>
      <c r="L40" s="70"/>
      <c r="M40" s="123">
        <f t="shared" si="7"/>
        <v>0</v>
      </c>
      <c r="N40" s="213"/>
      <c r="O40" s="123">
        <f t="shared" si="8"/>
        <v>0</v>
      </c>
      <c r="P40" s="326"/>
    </row>
    <row r="41" spans="1:16" s="38" customFormat="1" ht="16.95" customHeight="1">
      <c r="A41"/>
      <c r="B41"/>
      <c r="C41" s="70"/>
      <c r="D41" s="40">
        <v>4211</v>
      </c>
      <c r="E41" s="45" t="s">
        <v>45</v>
      </c>
      <c r="F41" s="286"/>
      <c r="G41" s="425">
        <f>'[1] Budget-Forecast Comparison Q3'!$N43</f>
        <v>0</v>
      </c>
      <c r="H41" s="180"/>
      <c r="I41" s="427">
        <v>0</v>
      </c>
      <c r="J41" s="374"/>
      <c r="L41" s="70"/>
      <c r="M41" s="123">
        <f t="shared" si="7"/>
        <v>0</v>
      </c>
      <c r="N41" s="213"/>
      <c r="O41" s="123">
        <f t="shared" si="8"/>
        <v>0</v>
      </c>
      <c r="P41" s="326"/>
    </row>
    <row r="42" spans="1:16" s="38" customFormat="1" ht="16.95" customHeight="1">
      <c r="A42"/>
      <c r="B42"/>
      <c r="C42" s="70"/>
      <c r="D42" s="40">
        <v>4216</v>
      </c>
      <c r="E42" s="45" t="s">
        <v>44</v>
      </c>
      <c r="F42" s="286"/>
      <c r="G42" s="425">
        <f>'[1] Budget-Forecast Comparison Q3'!$N44</f>
        <v>0</v>
      </c>
      <c r="H42" s="180"/>
      <c r="I42" s="427">
        <v>0</v>
      </c>
      <c r="J42" s="374"/>
      <c r="L42" s="70"/>
      <c r="M42" s="123">
        <f t="shared" si="7"/>
        <v>0</v>
      </c>
      <c r="N42" s="213"/>
      <c r="O42" s="123">
        <f t="shared" si="8"/>
        <v>0</v>
      </c>
      <c r="P42" s="326"/>
    </row>
    <row r="43" spans="1:16" s="38" customFormat="1" ht="16.95" customHeight="1">
      <c r="A43"/>
      <c r="B43"/>
      <c r="C43" s="70"/>
      <c r="D43" s="40" t="s">
        <v>55</v>
      </c>
      <c r="E43" s="45" t="s">
        <v>146</v>
      </c>
      <c r="F43" s="286"/>
      <c r="G43" s="425">
        <f>'[1] Budget-Forecast Comparison Q3'!$N45</f>
        <v>500</v>
      </c>
      <c r="H43" s="180"/>
      <c r="I43" s="427">
        <v>0</v>
      </c>
      <c r="J43" s="374"/>
      <c r="L43" s="70"/>
      <c r="M43" s="123">
        <f t="shared" si="7"/>
        <v>0</v>
      </c>
      <c r="N43" s="213"/>
      <c r="O43" s="123">
        <f t="shared" si="8"/>
        <v>0</v>
      </c>
      <c r="P43" s="326"/>
    </row>
    <row r="44" spans="1:16" s="38" customFormat="1" ht="16.95" customHeight="1">
      <c r="A44"/>
      <c r="B44"/>
      <c r="C44" s="70"/>
      <c r="D44" s="40">
        <v>4128</v>
      </c>
      <c r="E44" s="104" t="s">
        <v>82</v>
      </c>
      <c r="F44" s="132"/>
      <c r="G44" s="425">
        <f>'[1] Budget-Forecast Comparison Q3'!$N46</f>
        <v>1000</v>
      </c>
      <c r="H44" s="180"/>
      <c r="I44" s="427">
        <v>0</v>
      </c>
      <c r="J44" s="374"/>
      <c r="L44" s="70"/>
      <c r="M44" s="123">
        <f t="shared" si="7"/>
        <v>0</v>
      </c>
      <c r="N44" s="213"/>
      <c r="O44" s="123">
        <f t="shared" si="8"/>
        <v>0</v>
      </c>
      <c r="P44" s="326"/>
    </row>
    <row r="45" spans="1:16" s="38" customFormat="1" ht="16.95" customHeight="1">
      <c r="A45"/>
      <c r="B45"/>
      <c r="C45" s="70"/>
      <c r="D45" s="40">
        <v>4401</v>
      </c>
      <c r="E45" s="45" t="s">
        <v>16</v>
      </c>
      <c r="F45" s="286"/>
      <c r="G45" s="425">
        <f>'[1] Budget-Forecast Comparison Q3'!$N47</f>
        <v>0</v>
      </c>
      <c r="H45" s="180"/>
      <c r="I45" s="427">
        <v>0</v>
      </c>
      <c r="J45" s="374"/>
      <c r="L45" s="70"/>
      <c r="M45" s="123">
        <f t="shared" si="7"/>
        <v>0</v>
      </c>
      <c r="N45" s="213"/>
      <c r="O45" s="123">
        <f t="shared" si="8"/>
        <v>0</v>
      </c>
      <c r="P45" s="326"/>
    </row>
    <row r="46" spans="1:16" s="38" customFormat="1" ht="16.95" customHeight="1">
      <c r="A46"/>
      <c r="B46"/>
      <c r="C46" s="70"/>
      <c r="D46" s="44">
        <v>4405</v>
      </c>
      <c r="E46" s="45" t="s">
        <v>148</v>
      </c>
      <c r="F46" s="286"/>
      <c r="G46" s="425">
        <f>'[1] Budget-Forecast Comparison Q3'!$N48</f>
        <v>1000</v>
      </c>
      <c r="H46" s="180"/>
      <c r="I46" s="427">
        <v>0</v>
      </c>
      <c r="J46" s="374"/>
      <c r="L46" s="70"/>
      <c r="M46" s="123">
        <f t="shared" si="7"/>
        <v>0</v>
      </c>
      <c r="N46" s="213"/>
      <c r="O46" s="123">
        <f t="shared" si="8"/>
        <v>0</v>
      </c>
      <c r="P46" s="326"/>
    </row>
    <row r="47" spans="1:16" s="38" customFormat="1" ht="16.95" customHeight="1">
      <c r="A47"/>
      <c r="B47"/>
      <c r="C47" s="70"/>
      <c r="D47" s="44"/>
      <c r="E47" s="356" t="s">
        <v>147</v>
      </c>
      <c r="F47" s="286"/>
      <c r="G47" s="425">
        <f>'[1] Budget-Forecast Comparison Q3'!$N49</f>
        <v>431</v>
      </c>
      <c r="H47" s="180"/>
      <c r="I47" s="429">
        <v>8000</v>
      </c>
      <c r="J47" s="374"/>
      <c r="L47" s="70"/>
      <c r="M47" s="122">
        <f t="shared" si="7"/>
        <v>8000</v>
      </c>
      <c r="N47" s="213"/>
      <c r="O47" s="122">
        <f t="shared" si="8"/>
        <v>8000</v>
      </c>
      <c r="P47" s="326"/>
    </row>
    <row r="48" spans="1:16" s="38" customFormat="1" ht="16.95" customHeight="1">
      <c r="A48"/>
      <c r="B48"/>
      <c r="C48" s="70"/>
      <c r="D48" s="44"/>
      <c r="E48" s="45"/>
      <c r="F48" s="286"/>
      <c r="G48" s="172">
        <f>SUM(G33:G47)</f>
        <v>7500</v>
      </c>
      <c r="H48" s="361">
        <f>G48/G91</f>
        <v>5.5851194545348939E-2</v>
      </c>
      <c r="I48" s="436">
        <f>SUM(I33:I47)</f>
        <v>8000</v>
      </c>
      <c r="J48" s="375">
        <f>I48/I91</f>
        <v>7.0345180282386663E-2</v>
      </c>
      <c r="L48" s="70"/>
      <c r="M48" s="172">
        <f>SUM(M33:M47)</f>
        <v>8000</v>
      </c>
      <c r="N48" s="213"/>
      <c r="O48" s="172">
        <f>SUM(O33:O47)</f>
        <v>8000</v>
      </c>
      <c r="P48" s="326"/>
    </row>
    <row r="49" spans="1:16" s="60" customFormat="1" ht="16.95" customHeight="1">
      <c r="A49"/>
      <c r="B49"/>
      <c r="C49" s="69"/>
      <c r="D49" s="44"/>
      <c r="E49" s="67" t="s">
        <v>17</v>
      </c>
      <c r="F49" s="287"/>
      <c r="G49" s="93"/>
      <c r="H49" s="160"/>
      <c r="I49" s="93"/>
      <c r="J49" s="373"/>
      <c r="L49" s="69"/>
      <c r="M49" s="93"/>
      <c r="N49" s="239"/>
      <c r="O49" s="93"/>
      <c r="P49" s="325"/>
    </row>
    <row r="50" spans="1:16" s="38" customFormat="1" ht="16.95" customHeight="1">
      <c r="A50"/>
      <c r="B50"/>
      <c r="C50" s="70"/>
      <c r="D50" s="40">
        <v>4319</v>
      </c>
      <c r="E50" s="45" t="s">
        <v>154</v>
      </c>
      <c r="F50" s="286"/>
      <c r="G50" s="425">
        <f>'[1] Budget-Forecast Comparison Q3'!$N52</f>
        <v>0</v>
      </c>
      <c r="H50" s="160"/>
      <c r="I50" s="427">
        <v>4500</v>
      </c>
      <c r="J50" s="374"/>
      <c r="L50" s="70"/>
      <c r="M50" s="123">
        <f>I50</f>
        <v>4500</v>
      </c>
      <c r="N50" s="213"/>
      <c r="O50" s="123">
        <f>I50</f>
        <v>4500</v>
      </c>
      <c r="P50" s="326"/>
    </row>
    <row r="51" spans="1:16" s="38" customFormat="1" ht="16.95" customHeight="1">
      <c r="A51"/>
      <c r="B51"/>
      <c r="C51" s="70"/>
      <c r="D51" s="40">
        <v>4311</v>
      </c>
      <c r="E51" s="131" t="s">
        <v>54</v>
      </c>
      <c r="F51" s="132"/>
      <c r="G51" s="425">
        <f>'[1] Budget-Forecast Comparison Q3'!$N53</f>
        <v>1000</v>
      </c>
      <c r="H51" s="160"/>
      <c r="I51" s="427">
        <v>1000</v>
      </c>
      <c r="J51" s="374"/>
      <c r="L51" s="70"/>
      <c r="M51" s="123">
        <v>1000</v>
      </c>
      <c r="N51" s="213"/>
      <c r="O51" s="123">
        <v>1000</v>
      </c>
      <c r="P51" s="326"/>
    </row>
    <row r="52" spans="1:16" s="38" customFormat="1" ht="16.95" customHeight="1">
      <c r="A52"/>
      <c r="B52"/>
      <c r="C52" s="70"/>
      <c r="D52" s="40"/>
      <c r="E52" s="41"/>
      <c r="F52" s="286"/>
      <c r="G52" s="172">
        <f>SUM(G50:G51)</f>
        <v>1000</v>
      </c>
      <c r="H52" s="362">
        <f>G52/G91</f>
        <v>7.4468259393798584E-3</v>
      </c>
      <c r="I52" s="436">
        <f>SUM(I50:I51)</f>
        <v>5500</v>
      </c>
      <c r="J52" s="375">
        <f>I52/I91</f>
        <v>4.8362311444140826E-2</v>
      </c>
      <c r="L52" s="70"/>
      <c r="M52" s="172">
        <f>SUM(M50:M51)</f>
        <v>5500</v>
      </c>
      <c r="N52" s="213"/>
      <c r="O52" s="172">
        <f>SUM(O50:O51)</f>
        <v>5500</v>
      </c>
      <c r="P52" s="326"/>
    </row>
    <row r="53" spans="1:16" s="151" customFormat="1" ht="10.050000000000001" customHeight="1">
      <c r="A53"/>
      <c r="B53" s="148"/>
      <c r="C53" s="149"/>
      <c r="D53" s="150"/>
      <c r="E53" s="131"/>
      <c r="F53" s="132"/>
      <c r="G53" s="89"/>
      <c r="H53" s="93"/>
      <c r="I53" s="89"/>
      <c r="J53" s="375"/>
      <c r="L53" s="149"/>
      <c r="M53" s="89"/>
      <c r="N53" s="327"/>
      <c r="O53" s="89"/>
      <c r="P53" s="328"/>
    </row>
    <row r="54" spans="1:16" s="38" customFormat="1" ht="16.95" customHeight="1">
      <c r="A54"/>
      <c r="B54"/>
      <c r="C54" s="70"/>
      <c r="D54" s="40"/>
      <c r="E54" s="47" t="s">
        <v>41</v>
      </c>
      <c r="F54" s="288"/>
      <c r="G54" s="89">
        <f>G13+G31+G48+G52</f>
        <v>72880.399999999994</v>
      </c>
      <c r="H54" s="34"/>
      <c r="I54" s="89">
        <f>I13+I31+I48+I52</f>
        <v>81815.92</v>
      </c>
      <c r="J54" s="375"/>
      <c r="L54" s="70"/>
      <c r="M54" s="89">
        <f>M13+M31+M48+M52</f>
        <v>81815.92</v>
      </c>
      <c r="N54" s="213"/>
      <c r="O54" s="89">
        <f>O13+O31+O48+O52</f>
        <v>81815.92</v>
      </c>
      <c r="P54" s="326"/>
    </row>
    <row r="55" spans="1:16" s="38" customFormat="1" ht="15" customHeight="1" thickBot="1">
      <c r="A55"/>
      <c r="B55"/>
      <c r="C55" s="75"/>
      <c r="D55" s="76"/>
      <c r="E55" s="77"/>
      <c r="F55" s="289"/>
      <c r="G55" s="95"/>
      <c r="H55" s="181"/>
      <c r="I55" s="95"/>
      <c r="J55" s="377"/>
      <c r="K55" s="38" t="s">
        <v>151</v>
      </c>
      <c r="L55" s="70"/>
      <c r="M55" s="95"/>
      <c r="N55" s="213"/>
      <c r="O55" s="95"/>
      <c r="P55" s="326"/>
    </row>
    <row r="56" spans="1:16" s="38" customFormat="1" ht="7.95" customHeight="1" thickTop="1">
      <c r="A56"/>
      <c r="B56"/>
      <c r="D56" s="49"/>
      <c r="E56" s="39"/>
      <c r="F56" s="39"/>
      <c r="G56" s="96"/>
      <c r="H56" s="15"/>
      <c r="I56" s="96"/>
      <c r="J56" s="378"/>
      <c r="L56" s="70"/>
      <c r="M56" s="215"/>
      <c r="N56" s="213"/>
      <c r="O56" s="215"/>
      <c r="P56" s="326"/>
    </row>
    <row r="57" spans="1:16" s="38" customFormat="1" ht="7.95" customHeight="1" thickBot="1">
      <c r="A57"/>
      <c r="B57"/>
      <c r="C57" s="79"/>
      <c r="D57" s="80"/>
      <c r="E57" s="78"/>
      <c r="F57" s="78"/>
      <c r="G57" s="81"/>
      <c r="H57" s="182"/>
      <c r="I57" s="97"/>
      <c r="J57" s="379"/>
      <c r="L57" s="70"/>
      <c r="M57" s="97"/>
      <c r="N57" s="213"/>
      <c r="O57" s="97"/>
      <c r="P57" s="326"/>
    </row>
    <row r="58" spans="1:16" s="38" customFormat="1" ht="15" customHeight="1" thickTop="1">
      <c r="A58"/>
      <c r="B58"/>
      <c r="C58" s="71"/>
      <c r="D58" s="72"/>
      <c r="E58" s="73"/>
      <c r="F58" s="290"/>
      <c r="G58" s="98"/>
      <c r="H58" s="183"/>
      <c r="I58" s="98"/>
      <c r="J58" s="380"/>
      <c r="L58" s="70"/>
      <c r="M58" s="98"/>
      <c r="N58" s="213"/>
      <c r="O58" s="98"/>
      <c r="P58" s="326"/>
    </row>
    <row r="59" spans="1:16" s="38" customFormat="1" ht="16.95" customHeight="1">
      <c r="A59"/>
      <c r="B59"/>
      <c r="C59" s="70"/>
      <c r="D59" s="40"/>
      <c r="E59" s="47" t="s">
        <v>42</v>
      </c>
      <c r="F59" s="288"/>
      <c r="G59" s="89">
        <f>G54</f>
        <v>72880.399999999994</v>
      </c>
      <c r="H59" s="34"/>
      <c r="I59" s="89">
        <f>I54</f>
        <v>81815.92</v>
      </c>
      <c r="J59" s="375"/>
      <c r="L59" s="70"/>
      <c r="M59" s="89">
        <f>M54</f>
        <v>81815.92</v>
      </c>
      <c r="N59" s="213"/>
      <c r="O59" s="89">
        <f>O54</f>
        <v>81815.92</v>
      </c>
      <c r="P59" s="326"/>
    </row>
    <row r="60" spans="1:16" s="60" customFormat="1" ht="16.95" customHeight="1">
      <c r="A60"/>
      <c r="B60"/>
      <c r="C60" s="69"/>
      <c r="D60" s="61"/>
      <c r="E60" s="67" t="s">
        <v>18</v>
      </c>
      <c r="F60" s="287"/>
      <c r="G60" s="93"/>
      <c r="H60" s="34"/>
      <c r="I60" s="93"/>
      <c r="J60" s="373"/>
      <c r="L60" s="69"/>
      <c r="M60" s="93"/>
      <c r="N60" s="239"/>
      <c r="O60" s="93"/>
      <c r="P60" s="325"/>
    </row>
    <row r="61" spans="1:16" s="38" customFormat="1" ht="16.95" customHeight="1">
      <c r="A61"/>
      <c r="B61"/>
      <c r="C61" s="70"/>
      <c r="D61" s="44">
        <v>4301</v>
      </c>
      <c r="E61" s="45" t="s">
        <v>19</v>
      </c>
      <c r="F61" s="286"/>
      <c r="G61" s="425">
        <f>'[1] Budget-Forecast Comparison Q3'!$N63</f>
        <v>3308</v>
      </c>
      <c r="H61" s="185"/>
      <c r="I61" s="427">
        <v>3769</v>
      </c>
      <c r="J61" s="374"/>
      <c r="L61" s="70"/>
      <c r="M61" s="123">
        <f>I61</f>
        <v>3769</v>
      </c>
      <c r="N61" s="213"/>
      <c r="O61" s="123">
        <f>I61</f>
        <v>3769</v>
      </c>
      <c r="P61" s="326"/>
    </row>
    <row r="62" spans="1:16" s="38" customFormat="1" ht="16.95" customHeight="1">
      <c r="A62"/>
      <c r="B62"/>
      <c r="C62" s="70"/>
      <c r="D62" s="44">
        <v>4302</v>
      </c>
      <c r="E62" s="45" t="s">
        <v>83</v>
      </c>
      <c r="F62" s="286"/>
      <c r="G62" s="425">
        <f>'[1] Budget-Forecast Comparison Q3'!$N64</f>
        <v>100</v>
      </c>
      <c r="H62" s="93"/>
      <c r="I62" s="427">
        <v>100</v>
      </c>
      <c r="J62" s="374"/>
      <c r="L62" s="70"/>
      <c r="M62" s="123">
        <f t="shared" ref="M62:M73" si="9">I62</f>
        <v>100</v>
      </c>
      <c r="N62" s="213"/>
      <c r="O62" s="123">
        <f t="shared" ref="O62:O72" si="10">I62</f>
        <v>100</v>
      </c>
      <c r="P62" s="326"/>
    </row>
    <row r="63" spans="1:16" s="38" customFormat="1" ht="16.95" customHeight="1">
      <c r="A63"/>
      <c r="B63"/>
      <c r="C63" s="70"/>
      <c r="D63" s="44">
        <v>4303</v>
      </c>
      <c r="E63" s="45" t="s">
        <v>75</v>
      </c>
      <c r="F63" s="286"/>
      <c r="G63" s="425">
        <f>'[1] Budget-Forecast Comparison Q3'!$N65</f>
        <v>0</v>
      </c>
      <c r="H63" s="184"/>
      <c r="I63" s="427">
        <v>660</v>
      </c>
      <c r="J63" s="374"/>
      <c r="L63" s="70"/>
      <c r="M63" s="123">
        <f t="shared" si="9"/>
        <v>660</v>
      </c>
      <c r="N63" s="213"/>
      <c r="O63" s="123">
        <f t="shared" si="10"/>
        <v>660</v>
      </c>
      <c r="P63" s="326"/>
    </row>
    <row r="64" spans="1:16" s="38" customFormat="1" ht="16.95" customHeight="1">
      <c r="A64"/>
      <c r="B64"/>
      <c r="C64" s="70"/>
      <c r="D64" s="44">
        <v>4304</v>
      </c>
      <c r="E64" s="45" t="s">
        <v>20</v>
      </c>
      <c r="F64" s="286"/>
      <c r="G64" s="425">
        <f>'[1] Budget-Forecast Comparison Q3'!$N66</f>
        <v>1500</v>
      </c>
      <c r="H64" s="93"/>
      <c r="I64" s="427">
        <v>1500</v>
      </c>
      <c r="J64" s="374"/>
      <c r="L64" s="70"/>
      <c r="M64" s="123">
        <f t="shared" si="9"/>
        <v>1500</v>
      </c>
      <c r="N64" s="213"/>
      <c r="O64" s="123">
        <f t="shared" si="10"/>
        <v>1500</v>
      </c>
      <c r="P64" s="326"/>
    </row>
    <row r="65" spans="1:16" s="38" customFormat="1" ht="16.95" customHeight="1">
      <c r="A65"/>
      <c r="B65"/>
      <c r="C65" s="70"/>
      <c r="D65" s="44">
        <v>4217</v>
      </c>
      <c r="E65" s="104" t="s">
        <v>61</v>
      </c>
      <c r="F65" s="286"/>
      <c r="G65" s="425">
        <f>'[1] Budget-Forecast Comparison Q3'!$N67</f>
        <v>1000</v>
      </c>
      <c r="H65" s="180"/>
      <c r="I65" s="427">
        <v>1000</v>
      </c>
      <c r="J65" s="374"/>
      <c r="L65" s="70"/>
      <c r="M65" s="123">
        <f t="shared" si="9"/>
        <v>1000</v>
      </c>
      <c r="N65" s="213"/>
      <c r="O65" s="123">
        <f t="shared" si="10"/>
        <v>1000</v>
      </c>
      <c r="P65" s="326"/>
    </row>
    <row r="66" spans="1:16" s="38" customFormat="1" ht="16.95" customHeight="1">
      <c r="A66"/>
      <c r="B66"/>
      <c r="C66" s="70"/>
      <c r="D66" s="44">
        <v>4306</v>
      </c>
      <c r="E66" s="104" t="s">
        <v>62</v>
      </c>
      <c r="F66" s="132"/>
      <c r="G66" s="425">
        <f>'[1] Budget-Forecast Comparison Q3'!$N68</f>
        <v>0</v>
      </c>
      <c r="H66" s="180"/>
      <c r="I66" s="427">
        <v>6000</v>
      </c>
      <c r="J66" s="374"/>
      <c r="L66" s="70"/>
      <c r="M66" s="123">
        <f t="shared" si="9"/>
        <v>6000</v>
      </c>
      <c r="N66" s="213"/>
      <c r="O66" s="123">
        <f t="shared" si="10"/>
        <v>6000</v>
      </c>
      <c r="P66" s="326"/>
    </row>
    <row r="67" spans="1:16" s="38" customFormat="1" ht="16.95" customHeight="1">
      <c r="A67"/>
      <c r="B67"/>
      <c r="C67" s="70"/>
      <c r="D67" s="44">
        <v>4307</v>
      </c>
      <c r="E67" s="104" t="s">
        <v>141</v>
      </c>
      <c r="F67" s="132"/>
      <c r="G67" s="425">
        <f>'[1] Budget-Forecast Comparison Q3'!$N69</f>
        <v>4800</v>
      </c>
      <c r="H67" s="180"/>
      <c r="I67" s="427">
        <v>4500</v>
      </c>
      <c r="J67" s="374"/>
      <c r="L67" s="70"/>
      <c r="M67" s="123">
        <f t="shared" si="9"/>
        <v>4500</v>
      </c>
      <c r="N67" s="213"/>
      <c r="O67" s="123">
        <f t="shared" si="10"/>
        <v>4500</v>
      </c>
      <c r="P67" s="326"/>
    </row>
    <row r="68" spans="1:16" s="38" customFormat="1" ht="16.95" customHeight="1">
      <c r="A68"/>
      <c r="B68"/>
      <c r="C68" s="70"/>
      <c r="D68" s="44">
        <v>4308</v>
      </c>
      <c r="E68" s="104" t="s">
        <v>77</v>
      </c>
      <c r="F68" s="132"/>
      <c r="G68" s="425">
        <f>'[1] Budget-Forecast Comparison Q3'!$N70</f>
        <v>7500</v>
      </c>
      <c r="H68" s="160"/>
      <c r="I68" s="427">
        <v>3000</v>
      </c>
      <c r="J68" s="374"/>
      <c r="L68" s="70"/>
      <c r="M68" s="123">
        <f t="shared" si="9"/>
        <v>3000</v>
      </c>
      <c r="N68" s="213"/>
      <c r="O68" s="123">
        <f t="shared" si="10"/>
        <v>3000</v>
      </c>
      <c r="P68" s="326"/>
    </row>
    <row r="69" spans="1:16" s="38" customFormat="1" ht="16.95" customHeight="1">
      <c r="A69"/>
      <c r="B69"/>
      <c r="C69" s="70"/>
      <c r="D69" s="44" t="s">
        <v>155</v>
      </c>
      <c r="E69" s="104" t="s">
        <v>172</v>
      </c>
      <c r="F69" s="132"/>
      <c r="G69" s="425">
        <f>'[1] Budget-Forecast Comparison Q3'!$N71</f>
        <v>1500</v>
      </c>
      <c r="H69" s="160"/>
      <c r="I69" s="427">
        <v>300</v>
      </c>
      <c r="J69" s="374"/>
      <c r="L69" s="70"/>
      <c r="M69" s="123">
        <f t="shared" si="9"/>
        <v>300</v>
      </c>
      <c r="N69" s="213"/>
      <c r="O69" s="123">
        <f t="shared" si="10"/>
        <v>300</v>
      </c>
      <c r="P69" s="326"/>
    </row>
    <row r="70" spans="1:16" s="38" customFormat="1" ht="16.95" customHeight="1">
      <c r="A70"/>
      <c r="B70"/>
      <c r="C70" s="70"/>
      <c r="D70" s="44">
        <v>4309</v>
      </c>
      <c r="E70" s="104" t="s">
        <v>156</v>
      </c>
      <c r="F70" s="132"/>
      <c r="G70" s="425">
        <f>'[1] Budget-Forecast Comparison Q3'!$N72</f>
        <v>4000</v>
      </c>
      <c r="H70" s="160"/>
      <c r="I70" s="427">
        <v>1000</v>
      </c>
      <c r="J70" s="374"/>
      <c r="L70" s="70"/>
      <c r="M70" s="123">
        <f t="shared" si="9"/>
        <v>1000</v>
      </c>
      <c r="N70" s="213"/>
      <c r="O70" s="123">
        <f t="shared" si="10"/>
        <v>1000</v>
      </c>
      <c r="P70" s="326"/>
    </row>
    <row r="71" spans="1:16" s="38" customFormat="1" ht="16.95" customHeight="1">
      <c r="A71"/>
      <c r="B71"/>
      <c r="C71" s="70"/>
      <c r="D71" s="44">
        <v>4310</v>
      </c>
      <c r="E71" s="104" t="s">
        <v>29</v>
      </c>
      <c r="F71" s="132"/>
      <c r="G71" s="425">
        <f>'[1] Budget-Forecast Comparison Q3'!$N73</f>
        <v>2500</v>
      </c>
      <c r="H71" s="160"/>
      <c r="I71" s="427">
        <v>500</v>
      </c>
      <c r="J71" s="374"/>
      <c r="L71" s="70"/>
      <c r="M71" s="123">
        <f t="shared" si="9"/>
        <v>500</v>
      </c>
      <c r="N71" s="213"/>
      <c r="O71" s="123">
        <f t="shared" si="10"/>
        <v>500</v>
      </c>
      <c r="P71" s="326"/>
    </row>
    <row r="72" spans="1:16" s="38" customFormat="1" ht="16.95" customHeight="1">
      <c r="A72"/>
      <c r="B72"/>
      <c r="C72" s="70"/>
      <c r="D72" s="44">
        <v>4312</v>
      </c>
      <c r="E72" s="104" t="s">
        <v>58</v>
      </c>
      <c r="F72" s="132"/>
      <c r="G72" s="425">
        <f>'[1] Budget-Forecast Comparison Q3'!$N74</f>
        <v>500</v>
      </c>
      <c r="H72" s="159"/>
      <c r="I72" s="428">
        <v>550</v>
      </c>
      <c r="J72" s="374"/>
      <c r="L72" s="70"/>
      <c r="M72" s="123">
        <f t="shared" si="9"/>
        <v>550</v>
      </c>
      <c r="N72" s="213"/>
      <c r="O72" s="123">
        <f t="shared" si="10"/>
        <v>550</v>
      </c>
      <c r="P72" s="326"/>
    </row>
    <row r="73" spans="1:16" s="38" customFormat="1" ht="16.95" customHeight="1">
      <c r="A73"/>
      <c r="B73"/>
      <c r="C73" s="70"/>
      <c r="D73" s="40">
        <v>4123</v>
      </c>
      <c r="E73" s="131" t="s">
        <v>59</v>
      </c>
      <c r="F73" s="132"/>
      <c r="G73" s="425">
        <f>'[1] Budget-Forecast Comparison Q3'!$N75</f>
        <v>750</v>
      </c>
      <c r="H73" s="159"/>
      <c r="I73" s="428">
        <v>750</v>
      </c>
      <c r="J73" s="374"/>
      <c r="L73" s="70"/>
      <c r="M73" s="123">
        <f t="shared" si="9"/>
        <v>750</v>
      </c>
      <c r="N73" s="213"/>
      <c r="O73" s="122">
        <f>I73</f>
        <v>750</v>
      </c>
      <c r="P73" s="326"/>
    </row>
    <row r="74" spans="1:16" s="38" customFormat="1" ht="16.95" customHeight="1">
      <c r="A74"/>
      <c r="B74"/>
      <c r="C74" s="70"/>
      <c r="D74" s="40"/>
      <c r="E74" s="131"/>
      <c r="F74" s="132"/>
      <c r="G74" s="172">
        <f>SUM(G61:G73)</f>
        <v>27458</v>
      </c>
      <c r="H74" s="362">
        <f>G74/G91</f>
        <v>0.20447494664349217</v>
      </c>
      <c r="I74" s="436">
        <f>SUM(I61:I73)</f>
        <v>23629</v>
      </c>
      <c r="J74" s="375">
        <f>I74/I91</f>
        <v>0.20777328311156429</v>
      </c>
      <c r="L74" s="70"/>
      <c r="M74" s="172">
        <f>SUM(M61:M73)</f>
        <v>23629</v>
      </c>
      <c r="N74" s="213"/>
      <c r="O74" s="172">
        <f>SUM(O61:O73)</f>
        <v>23629</v>
      </c>
      <c r="P74" s="326"/>
    </row>
    <row r="75" spans="1:16" s="38" customFormat="1" ht="16.95" customHeight="1">
      <c r="A75"/>
      <c r="B75"/>
      <c r="C75" s="70"/>
      <c r="D75" s="44"/>
      <c r="E75" s="153" t="s">
        <v>49</v>
      </c>
      <c r="F75" s="291"/>
      <c r="G75" s="88"/>
      <c r="H75" s="159"/>
      <c r="I75" s="94"/>
      <c r="J75" s="374"/>
      <c r="L75" s="70"/>
      <c r="M75" s="94"/>
      <c r="N75" s="213"/>
      <c r="O75" s="94"/>
      <c r="P75" s="326"/>
    </row>
    <row r="76" spans="1:16" s="38" customFormat="1" ht="16.95" customHeight="1">
      <c r="A76"/>
      <c r="B76"/>
      <c r="C76" s="70"/>
      <c r="D76" s="44">
        <v>4107</v>
      </c>
      <c r="E76" s="104" t="s">
        <v>66</v>
      </c>
      <c r="F76" s="132"/>
      <c r="G76" s="425">
        <f>'[1] Budget-Forecast Comparison Q3'!$N78</f>
        <v>22845</v>
      </c>
      <c r="H76" s="159"/>
      <c r="I76" s="428">
        <v>0</v>
      </c>
      <c r="J76" s="374"/>
      <c r="L76" s="70"/>
      <c r="M76" s="122">
        <f>I76</f>
        <v>0</v>
      </c>
      <c r="N76" s="213"/>
      <c r="O76" s="122">
        <f>I76</f>
        <v>0</v>
      </c>
      <c r="P76" s="326"/>
    </row>
    <row r="77" spans="1:16" s="38" customFormat="1" ht="16.95" customHeight="1">
      <c r="A77"/>
      <c r="B77"/>
      <c r="C77" s="70"/>
      <c r="D77" s="44">
        <v>4314</v>
      </c>
      <c r="E77" s="104" t="s">
        <v>47</v>
      </c>
      <c r="F77" s="132"/>
      <c r="G77" s="425">
        <f>'[1] Budget-Forecast Comparison Q3'!$N79</f>
        <v>0</v>
      </c>
      <c r="H77" s="159"/>
      <c r="I77" s="427">
        <v>0</v>
      </c>
      <c r="J77" s="374"/>
      <c r="L77" s="70"/>
      <c r="M77" s="122">
        <f t="shared" ref="M77:M80" si="11">I77</f>
        <v>0</v>
      </c>
      <c r="N77" s="213"/>
      <c r="O77" s="122">
        <f t="shared" ref="O77:O80" si="12">I77</f>
        <v>0</v>
      </c>
      <c r="P77" s="326"/>
    </row>
    <row r="78" spans="1:16" s="38" customFormat="1" ht="16.95" customHeight="1">
      <c r="A78"/>
      <c r="B78"/>
      <c r="C78" s="70"/>
      <c r="D78" s="44">
        <v>4700</v>
      </c>
      <c r="E78" s="104" t="s">
        <v>76</v>
      </c>
      <c r="F78" s="104"/>
      <c r="G78" s="425">
        <f>'[1] Budget-Forecast Comparison Q3'!$N80</f>
        <v>150</v>
      </c>
      <c r="H78" s="159"/>
      <c r="I78" s="427">
        <v>250</v>
      </c>
      <c r="J78" s="374"/>
      <c r="L78" s="70"/>
      <c r="M78" s="122">
        <f t="shared" si="11"/>
        <v>250</v>
      </c>
      <c r="N78" s="213"/>
      <c r="O78" s="122">
        <f t="shared" si="12"/>
        <v>250</v>
      </c>
      <c r="P78" s="326"/>
    </row>
    <row r="79" spans="1:16" s="38" customFormat="1" ht="16.95" customHeight="1">
      <c r="A79"/>
      <c r="B79"/>
      <c r="C79" s="70"/>
      <c r="D79" s="44">
        <v>4701</v>
      </c>
      <c r="E79" s="104" t="s">
        <v>51</v>
      </c>
      <c r="F79" s="132"/>
      <c r="G79" s="425">
        <f>'[1] Budget-Forecast Comparison Q3'!$N81</f>
        <v>152</v>
      </c>
      <c r="H79" s="159"/>
      <c r="I79" s="427">
        <v>30</v>
      </c>
      <c r="J79" s="374"/>
      <c r="L79" s="70"/>
      <c r="M79" s="122">
        <f t="shared" si="11"/>
        <v>30</v>
      </c>
      <c r="N79" s="213"/>
      <c r="O79" s="122">
        <f t="shared" si="12"/>
        <v>30</v>
      </c>
      <c r="P79" s="326"/>
    </row>
    <row r="80" spans="1:16" s="38" customFormat="1" ht="16.95" customHeight="1">
      <c r="A80"/>
      <c r="B80"/>
      <c r="C80" s="70"/>
      <c r="D80" s="44" t="s">
        <v>155</v>
      </c>
      <c r="E80" s="131" t="s">
        <v>144</v>
      </c>
      <c r="F80" s="132"/>
      <c r="G80" s="425">
        <f>'[1] Budget-Forecast Comparison Q3'!$N82</f>
        <v>0</v>
      </c>
      <c r="H80" s="159"/>
      <c r="I80" s="427">
        <v>0</v>
      </c>
      <c r="J80" s="374"/>
      <c r="L80" s="70"/>
      <c r="M80" s="122">
        <f t="shared" si="11"/>
        <v>0</v>
      </c>
      <c r="N80" s="213"/>
      <c r="O80" s="122">
        <f t="shared" si="12"/>
        <v>0</v>
      </c>
      <c r="P80" s="326"/>
    </row>
    <row r="81" spans="1:16" s="38" customFormat="1" ht="16.95" customHeight="1">
      <c r="A81"/>
      <c r="B81"/>
      <c r="C81" s="70"/>
      <c r="D81" s="48"/>
      <c r="E81" s="154"/>
      <c r="F81" s="292"/>
      <c r="G81" s="172">
        <f>SUM(G76:G80)</f>
        <v>23147</v>
      </c>
      <c r="H81" s="362">
        <f>G81/G91</f>
        <v>0.17237168001882558</v>
      </c>
      <c r="I81" s="436">
        <f>SUM(I76:I80)</f>
        <v>280</v>
      </c>
      <c r="J81" s="375">
        <f>I81/I91</f>
        <v>2.462081309883533E-3</v>
      </c>
      <c r="L81" s="70"/>
      <c r="M81" s="172">
        <f>SUM(M76:M80)</f>
        <v>280</v>
      </c>
      <c r="N81" s="213"/>
      <c r="O81" s="172">
        <f>SUM(O76:O80)</f>
        <v>280</v>
      </c>
      <c r="P81" s="326"/>
    </row>
    <row r="82" spans="1:16" s="38" customFormat="1" ht="9" customHeight="1">
      <c r="A82"/>
      <c r="B82"/>
      <c r="C82" s="70"/>
      <c r="D82" s="40"/>
      <c r="E82" s="155"/>
      <c r="F82" s="155"/>
      <c r="G82" s="89"/>
      <c r="H82" s="159"/>
      <c r="I82" s="89"/>
      <c r="J82" s="375"/>
      <c r="L82" s="70"/>
      <c r="M82" s="89"/>
      <c r="N82" s="213"/>
      <c r="O82" s="89"/>
      <c r="P82" s="326"/>
    </row>
    <row r="83" spans="1:16" s="38" customFormat="1" ht="16.95" customHeight="1">
      <c r="A83"/>
      <c r="B83"/>
      <c r="C83" s="70"/>
      <c r="D83" s="44">
        <v>4316</v>
      </c>
      <c r="E83" s="158" t="s">
        <v>65</v>
      </c>
      <c r="F83" s="293"/>
      <c r="G83" s="425">
        <f>'[1] Budget-Forecast Comparison Q3'!$N85</f>
        <v>0</v>
      </c>
      <c r="H83" s="46"/>
      <c r="I83" s="428">
        <v>0</v>
      </c>
      <c r="J83" s="375"/>
      <c r="L83" s="70"/>
      <c r="M83" s="122">
        <f>I83</f>
        <v>0</v>
      </c>
      <c r="N83" s="213"/>
      <c r="O83" s="122">
        <f>I83</f>
        <v>0</v>
      </c>
      <c r="P83" s="326"/>
    </row>
    <row r="84" spans="1:16" s="38" customFormat="1" ht="16.95" customHeight="1">
      <c r="A84"/>
      <c r="B84"/>
      <c r="C84" s="70"/>
      <c r="D84" s="44">
        <v>4317</v>
      </c>
      <c r="E84" s="102" t="s">
        <v>63</v>
      </c>
      <c r="F84" s="294"/>
      <c r="G84" s="425">
        <f>'[1] Budget-Forecast Comparison Q3'!$N86</f>
        <v>0</v>
      </c>
      <c r="H84" s="43"/>
      <c r="I84" s="428">
        <v>5000</v>
      </c>
      <c r="J84" s="374"/>
      <c r="L84" s="70"/>
      <c r="M84" s="122">
        <f t="shared" ref="M84:M85" si="13">I84</f>
        <v>5000</v>
      </c>
      <c r="N84" s="213"/>
      <c r="O84" s="122">
        <f t="shared" ref="O84:O85" si="14">I84</f>
        <v>5000</v>
      </c>
      <c r="P84" s="326"/>
    </row>
    <row r="85" spans="1:16" s="38" customFormat="1" ht="16.95" customHeight="1">
      <c r="A85"/>
      <c r="B85"/>
      <c r="C85" s="70"/>
      <c r="D85" s="163">
        <v>4318</v>
      </c>
      <c r="E85" s="104" t="s">
        <v>73</v>
      </c>
      <c r="F85" s="101"/>
      <c r="G85" s="425">
        <f>'[1] Budget-Forecast Comparison Q3'!$N87</f>
        <v>2000</v>
      </c>
      <c r="H85" s="157"/>
      <c r="I85" s="428">
        <v>2000</v>
      </c>
      <c r="J85" s="376"/>
      <c r="L85" s="70"/>
      <c r="M85" s="122">
        <f t="shared" si="13"/>
        <v>2000</v>
      </c>
      <c r="N85" s="213"/>
      <c r="O85" s="122">
        <f t="shared" si="14"/>
        <v>2000</v>
      </c>
      <c r="P85" s="326"/>
    </row>
    <row r="86" spans="1:16" s="38" customFormat="1" ht="16.95" customHeight="1">
      <c r="A86"/>
      <c r="B86"/>
      <c r="C86" s="70"/>
      <c r="D86" s="162"/>
      <c r="E86" s="164"/>
      <c r="F86" s="101"/>
      <c r="G86" s="172">
        <f>SUM(G83:G85)</f>
        <v>2000</v>
      </c>
      <c r="H86" s="363">
        <f>G86/G91</f>
        <v>1.4893651878759717E-2</v>
      </c>
      <c r="I86" s="436">
        <f>SUM(I83:I85)</f>
        <v>7000</v>
      </c>
      <c r="J86" s="375">
        <f>I86/I91</f>
        <v>6.1552032747088328E-2</v>
      </c>
      <c r="L86" s="70"/>
      <c r="M86" s="172">
        <f>SUM(M83:M85)</f>
        <v>7000</v>
      </c>
      <c r="N86" s="213"/>
      <c r="O86" s="172">
        <f>SUM(O83:O85)</f>
        <v>7000</v>
      </c>
      <c r="P86" s="326"/>
    </row>
    <row r="87" spans="1:16" s="1" customFormat="1" ht="9.75" customHeight="1">
      <c r="A87"/>
      <c r="B87"/>
      <c r="C87" s="19"/>
      <c r="D87" s="165"/>
      <c r="E87" s="166"/>
      <c r="F87" s="101"/>
      <c r="G87" s="34"/>
      <c r="H87" s="15"/>
      <c r="I87" s="178"/>
      <c r="J87" s="381"/>
      <c r="L87" s="19"/>
      <c r="M87" s="178"/>
      <c r="N87" s="228"/>
      <c r="O87" s="178"/>
      <c r="P87" s="323"/>
    </row>
    <row r="88" spans="1:16" s="1" customFormat="1" ht="16.95" customHeight="1">
      <c r="A88"/>
      <c r="B88"/>
      <c r="C88" s="70"/>
      <c r="D88" s="162">
        <v>4800</v>
      </c>
      <c r="E88" s="166" t="s">
        <v>64</v>
      </c>
      <c r="F88" s="101"/>
      <c r="G88" s="425">
        <f>'[1] Budget-Forecast Comparison Q3'!$N90</f>
        <v>8800</v>
      </c>
      <c r="H88" s="370">
        <f>G88/G91</f>
        <v>6.5532068266542759E-2</v>
      </c>
      <c r="I88" s="430">
        <v>1000</v>
      </c>
      <c r="J88" s="382">
        <f>I88/I91</f>
        <v>8.7931475352983329E-3</v>
      </c>
      <c r="L88" s="19"/>
      <c r="M88" s="179">
        <f>I88</f>
        <v>1000</v>
      </c>
      <c r="N88" s="228"/>
      <c r="O88" s="179">
        <f>I88</f>
        <v>1000</v>
      </c>
      <c r="P88" s="323"/>
    </row>
    <row r="89" spans="1:16" s="1" customFormat="1" ht="9.75" customHeight="1">
      <c r="A89"/>
      <c r="B89"/>
      <c r="C89" s="19"/>
      <c r="D89" s="167"/>
      <c r="E89" s="168"/>
      <c r="F89" s="101"/>
      <c r="G89" s="15"/>
      <c r="H89" s="15"/>
      <c r="I89" s="90"/>
      <c r="J89" s="381"/>
      <c r="L89" s="19"/>
      <c r="M89" s="329"/>
      <c r="N89" s="228"/>
      <c r="O89" s="329"/>
      <c r="P89" s="323"/>
    </row>
    <row r="90" spans="1:16" s="1" customFormat="1" ht="9.75" customHeight="1" thickBot="1">
      <c r="A90"/>
      <c r="B90"/>
      <c r="C90" s="19"/>
      <c r="D90" s="8"/>
      <c r="E90" s="101"/>
      <c r="F90" s="101"/>
      <c r="G90" s="15"/>
      <c r="H90" s="15"/>
      <c r="I90" s="90"/>
      <c r="J90" s="381"/>
      <c r="L90" s="19"/>
      <c r="M90" s="329"/>
      <c r="N90" s="228"/>
      <c r="O90" s="329"/>
      <c r="P90" s="323"/>
    </row>
    <row r="91" spans="1:16" s="118" customFormat="1" ht="25.05" customHeight="1" thickBot="1">
      <c r="A91"/>
      <c r="B91" s="2"/>
      <c r="C91" s="115"/>
      <c r="D91" s="116"/>
      <c r="E91" s="119" t="s">
        <v>50</v>
      </c>
      <c r="F91" s="119"/>
      <c r="G91" s="173">
        <f>G13+G31+G48+G52+G74+G81+G86+G88</f>
        <v>134285.4</v>
      </c>
      <c r="H91" s="364">
        <f>G91/G91</f>
        <v>1</v>
      </c>
      <c r="I91" s="437">
        <f>I13+I31+I48+I52+I74+I81+I86+I88</f>
        <v>113724.92</v>
      </c>
      <c r="J91" s="383">
        <f>I91/I91</f>
        <v>1</v>
      </c>
      <c r="L91" s="115"/>
      <c r="M91" s="120">
        <f>M13+M31+M48+M52+M74+M81+M86+M88</f>
        <v>113724.92</v>
      </c>
      <c r="N91" s="330"/>
      <c r="O91" s="120">
        <f>O13+O31+O48+O52+O74+O81+O86+O88</f>
        <v>113724.92</v>
      </c>
      <c r="P91" s="331"/>
    </row>
    <row r="92" spans="1:16" s="1" customFormat="1" ht="4.95" customHeight="1" thickBot="1">
      <c r="A92"/>
      <c r="B92"/>
      <c r="C92" s="20"/>
      <c r="D92" s="17"/>
      <c r="E92" s="87" t="s">
        <v>32</v>
      </c>
      <c r="F92" s="87"/>
      <c r="G92" s="6"/>
      <c r="H92" s="6"/>
      <c r="I92" s="6"/>
      <c r="J92" s="384"/>
      <c r="L92" s="19"/>
      <c r="M92" s="6"/>
      <c r="N92" s="228"/>
      <c r="O92" s="6"/>
      <c r="P92" s="323"/>
    </row>
    <row r="93" spans="1:16" s="1" customFormat="1" ht="15" customHeight="1" thickTop="1" thickBot="1">
      <c r="A93"/>
      <c r="B93"/>
      <c r="C93" s="82"/>
      <c r="D93" s="84"/>
      <c r="E93" s="9"/>
      <c r="F93" s="9"/>
      <c r="G93" s="83"/>
      <c r="H93" s="83"/>
      <c r="I93" s="83"/>
      <c r="J93" s="385"/>
      <c r="L93" s="19"/>
      <c r="M93" s="83"/>
      <c r="N93" s="228"/>
      <c r="O93" s="83"/>
      <c r="P93" s="323"/>
    </row>
    <row r="94" spans="1:16" s="1" customFormat="1" ht="10.050000000000001" customHeight="1" thickTop="1">
      <c r="A94"/>
      <c r="B94"/>
      <c r="C94" s="4"/>
      <c r="D94" s="21"/>
      <c r="E94" s="22"/>
      <c r="F94" s="14"/>
      <c r="G94" s="23"/>
      <c r="H94" s="13"/>
      <c r="I94" s="23"/>
      <c r="J94" s="386"/>
      <c r="L94" s="19"/>
      <c r="M94" s="23"/>
      <c r="N94" s="228"/>
      <c r="O94" s="23"/>
      <c r="P94" s="323"/>
    </row>
    <row r="95" spans="1:16" s="60" customFormat="1" ht="16.05" customHeight="1">
      <c r="A95"/>
      <c r="B95"/>
      <c r="C95" s="69"/>
      <c r="D95" s="58"/>
      <c r="E95" s="312"/>
      <c r="F95" s="283"/>
      <c r="G95" s="169" t="s">
        <v>158</v>
      </c>
      <c r="H95" s="57"/>
      <c r="I95" s="347" t="s">
        <v>149</v>
      </c>
      <c r="J95" s="359"/>
      <c r="L95" s="69"/>
      <c r="M95" s="109" t="s">
        <v>149</v>
      </c>
      <c r="N95" s="239"/>
      <c r="O95" s="109" t="s">
        <v>149</v>
      </c>
      <c r="P95" s="325"/>
    </row>
    <row r="96" spans="1:16" s="60" customFormat="1" ht="16.05" customHeight="1">
      <c r="A96"/>
      <c r="B96"/>
      <c r="C96" s="69"/>
      <c r="D96" s="61" t="s">
        <v>23</v>
      </c>
      <c r="E96" s="313" t="s">
        <v>21</v>
      </c>
      <c r="F96" s="284"/>
      <c r="G96" s="170" t="s">
        <v>35</v>
      </c>
      <c r="H96" s="57"/>
      <c r="I96" s="348" t="s">
        <v>79</v>
      </c>
      <c r="J96" s="359"/>
      <c r="L96" s="69"/>
      <c r="M96" s="110" t="s">
        <v>79</v>
      </c>
      <c r="N96" s="239"/>
      <c r="O96" s="110" t="s">
        <v>79</v>
      </c>
      <c r="P96" s="325"/>
    </row>
    <row r="97" spans="1:16" s="60" customFormat="1" ht="16.05" customHeight="1">
      <c r="A97"/>
      <c r="B97"/>
      <c r="C97" s="69"/>
      <c r="D97" s="62"/>
      <c r="E97" s="314"/>
      <c r="F97" s="283"/>
      <c r="G97" s="171" t="s">
        <v>161</v>
      </c>
      <c r="H97" s="57"/>
      <c r="I97" s="349" t="s">
        <v>160</v>
      </c>
      <c r="J97" s="359"/>
      <c r="L97" s="69"/>
      <c r="M97" s="111" t="s">
        <v>160</v>
      </c>
      <c r="N97" s="239"/>
      <c r="O97" s="111" t="s">
        <v>160</v>
      </c>
      <c r="P97" s="325"/>
    </row>
    <row r="98" spans="1:16" s="1" customFormat="1" ht="10.050000000000001" customHeight="1">
      <c r="A98"/>
      <c r="B98"/>
      <c r="C98" s="19"/>
      <c r="D98" s="31"/>
      <c r="E98" s="10"/>
      <c r="F98" s="295"/>
      <c r="G98" s="92"/>
      <c r="H98" s="12"/>
      <c r="I98" s="92"/>
      <c r="J98" s="387"/>
      <c r="L98" s="19"/>
      <c r="M98" s="92"/>
      <c r="N98" s="228"/>
      <c r="O98" s="92"/>
      <c r="P98" s="323"/>
    </row>
    <row r="99" spans="1:16" s="38" customFormat="1" ht="19.95" customHeight="1">
      <c r="A99"/>
      <c r="B99"/>
      <c r="C99" s="70"/>
      <c r="D99" s="50">
        <v>1076</v>
      </c>
      <c r="E99" s="145" t="s">
        <v>56</v>
      </c>
      <c r="F99" s="296"/>
      <c r="G99" s="426">
        <f>'[1] Budget-Forecast Comparison Q3'!$N$101</f>
        <v>120000</v>
      </c>
      <c r="H99" s="43"/>
      <c r="I99" s="431">
        <v>120000</v>
      </c>
      <c r="J99" s="375">
        <v>0</v>
      </c>
      <c r="L99" s="70"/>
      <c r="M99" s="144">
        <v>123000</v>
      </c>
      <c r="N99" s="375">
        <v>0.03</v>
      </c>
      <c r="O99" s="144">
        <v>126000</v>
      </c>
      <c r="P99" s="375">
        <v>0.05</v>
      </c>
    </row>
    <row r="100" spans="1:16" s="38" customFormat="1" ht="19.95" customHeight="1">
      <c r="A100"/>
      <c r="B100"/>
      <c r="C100" s="70"/>
      <c r="D100" s="40"/>
      <c r="E100" s="104"/>
      <c r="F100" s="101"/>
      <c r="G100" s="88"/>
      <c r="H100" s="43"/>
      <c r="I100" s="350"/>
      <c r="J100" s="375"/>
      <c r="L100" s="70"/>
      <c r="M100" s="350"/>
      <c r="N100" s="213"/>
      <c r="O100" s="350"/>
      <c r="P100" s="424">
        <v>5</v>
      </c>
    </row>
    <row r="101" spans="1:16" s="38" customFormat="1" ht="16.95" customHeight="1">
      <c r="A101"/>
      <c r="B101"/>
      <c r="C101" s="70"/>
      <c r="D101" s="40">
        <v>1000</v>
      </c>
      <c r="E101" s="104" t="s">
        <v>48</v>
      </c>
      <c r="F101" s="101"/>
      <c r="G101" s="425">
        <f>'[1] Budget-Forecast Comparison Q3'!$N103</f>
        <v>0</v>
      </c>
      <c r="H101" s="43"/>
      <c r="I101" s="427">
        <f>'[2]Budget-Forecast Comparison'!$M88</f>
        <v>0</v>
      </c>
      <c r="J101" s="374"/>
      <c r="L101" s="70"/>
      <c r="M101" s="123">
        <f>I101</f>
        <v>0</v>
      </c>
      <c r="N101" s="213"/>
      <c r="O101" s="123">
        <f>I101</f>
        <v>0</v>
      </c>
      <c r="P101" s="326"/>
    </row>
    <row r="102" spans="1:16" s="38" customFormat="1" ht="16.95" customHeight="1">
      <c r="A102"/>
      <c r="B102"/>
      <c r="C102" s="70"/>
      <c r="D102" s="51">
        <v>1078</v>
      </c>
      <c r="E102" s="104" t="s">
        <v>157</v>
      </c>
      <c r="F102" s="101"/>
      <c r="G102" s="425">
        <f>'[1] Budget-Forecast Comparison Q3'!$N104</f>
        <v>9980</v>
      </c>
      <c r="H102" s="43"/>
      <c r="I102" s="427">
        <v>0</v>
      </c>
      <c r="J102" s="374"/>
      <c r="L102" s="70"/>
      <c r="M102" s="123">
        <f t="shared" ref="M102:M106" si="15">I102</f>
        <v>0</v>
      </c>
      <c r="N102" s="213"/>
      <c r="O102" s="123">
        <f t="shared" ref="O102:O106" si="16">I102</f>
        <v>0</v>
      </c>
      <c r="P102" s="326"/>
    </row>
    <row r="103" spans="1:16" s="38" customFormat="1" ht="16.95" customHeight="1">
      <c r="A103"/>
      <c r="B103"/>
      <c r="C103" s="70"/>
      <c r="D103" s="51">
        <v>1079</v>
      </c>
      <c r="E103" s="104" t="s">
        <v>57</v>
      </c>
      <c r="F103" s="101"/>
      <c r="G103" s="425">
        <f>'[1] Budget-Forecast Comparison Q3'!$N105</f>
        <v>0</v>
      </c>
      <c r="H103" s="43"/>
      <c r="I103" s="427">
        <v>0</v>
      </c>
      <c r="J103" s="374"/>
      <c r="L103" s="70"/>
      <c r="M103" s="123">
        <f t="shared" si="15"/>
        <v>0</v>
      </c>
      <c r="N103" s="213"/>
      <c r="O103" s="123">
        <f t="shared" si="16"/>
        <v>0</v>
      </c>
      <c r="P103" s="326"/>
    </row>
    <row r="104" spans="1:16" s="38" customFormat="1" ht="16.95" customHeight="1">
      <c r="A104"/>
      <c r="B104"/>
      <c r="C104" s="70"/>
      <c r="D104" s="51">
        <v>1080</v>
      </c>
      <c r="E104" s="45" t="s">
        <v>40</v>
      </c>
      <c r="F104" s="156"/>
      <c r="G104" s="425">
        <f>'[1] Budget-Forecast Comparison Q3'!$N106</f>
        <v>0</v>
      </c>
      <c r="H104" s="43"/>
      <c r="I104" s="427">
        <v>0</v>
      </c>
      <c r="J104" s="374"/>
      <c r="L104" s="70"/>
      <c r="M104" s="123">
        <f t="shared" si="15"/>
        <v>0</v>
      </c>
      <c r="N104" s="213"/>
      <c r="O104" s="123">
        <f t="shared" si="16"/>
        <v>0</v>
      </c>
      <c r="P104" s="326"/>
    </row>
    <row r="105" spans="1:16" s="38" customFormat="1" ht="16.95" customHeight="1">
      <c r="A105"/>
      <c r="B105"/>
      <c r="C105" s="70"/>
      <c r="D105" s="51">
        <v>1081</v>
      </c>
      <c r="E105" s="103" t="s">
        <v>43</v>
      </c>
      <c r="F105" s="101"/>
      <c r="G105" s="425">
        <f>'[1] Budget-Forecast Comparison Q3'!$N107</f>
        <v>0</v>
      </c>
      <c r="H105" s="43"/>
      <c r="I105" s="427">
        <v>0</v>
      </c>
      <c r="J105" s="374"/>
      <c r="L105" s="70"/>
      <c r="M105" s="123">
        <f t="shared" si="15"/>
        <v>0</v>
      </c>
      <c r="N105" s="213"/>
      <c r="O105" s="123">
        <f t="shared" si="16"/>
        <v>0</v>
      </c>
      <c r="P105" s="326"/>
    </row>
    <row r="106" spans="1:16" s="38" customFormat="1" ht="16.95" customHeight="1">
      <c r="A106"/>
      <c r="B106"/>
      <c r="C106" s="70"/>
      <c r="D106" s="50">
        <v>1093</v>
      </c>
      <c r="E106" s="134" t="s">
        <v>22</v>
      </c>
      <c r="F106" s="156"/>
      <c r="G106" s="425">
        <f>'[1] Budget-Forecast Comparison Q3'!$N108</f>
        <v>1500</v>
      </c>
      <c r="H106" s="43"/>
      <c r="I106" s="427">
        <v>0</v>
      </c>
      <c r="J106" s="374"/>
      <c r="L106" s="70"/>
      <c r="M106" s="123">
        <f t="shared" si="15"/>
        <v>0</v>
      </c>
      <c r="N106" s="213"/>
      <c r="O106" s="123">
        <f t="shared" si="16"/>
        <v>0</v>
      </c>
      <c r="P106" s="326"/>
    </row>
    <row r="107" spans="1:16" s="38" customFormat="1" ht="10.050000000000001" customHeight="1" thickBot="1">
      <c r="A107"/>
      <c r="C107" s="70"/>
      <c r="D107" s="138"/>
      <c r="E107" s="137"/>
      <c r="F107" s="214"/>
      <c r="G107" s="139"/>
      <c r="H107" s="133"/>
      <c r="I107" s="139"/>
      <c r="J107" s="388"/>
      <c r="L107" s="70"/>
      <c r="M107" s="139"/>
      <c r="N107" s="213"/>
      <c r="O107" s="139"/>
      <c r="P107" s="326"/>
    </row>
    <row r="108" spans="1:16" s="118" customFormat="1" ht="25.05" customHeight="1" thickTop="1" thickBot="1">
      <c r="A108"/>
      <c r="B108" s="2"/>
      <c r="C108" s="115"/>
      <c r="D108" s="135"/>
      <c r="E108" s="136" t="s">
        <v>33</v>
      </c>
      <c r="F108" s="136"/>
      <c r="G108" s="174">
        <f>SUM(G99:G106)</f>
        <v>131480</v>
      </c>
      <c r="H108" s="117"/>
      <c r="I108" s="438">
        <f>SUM(I99:I106)</f>
        <v>120000</v>
      </c>
      <c r="J108" s="383"/>
      <c r="L108" s="115"/>
      <c r="M108" s="121">
        <f>SUM(M99:M106)</f>
        <v>123000</v>
      </c>
      <c r="N108" s="330"/>
      <c r="O108" s="121">
        <f>SUM(O99:O106)</f>
        <v>126000</v>
      </c>
      <c r="P108" s="331"/>
    </row>
    <row r="109" spans="1:16" s="1" customFormat="1" ht="10.050000000000001" customHeight="1" thickTop="1" thickBot="1">
      <c r="A109"/>
      <c r="B109"/>
      <c r="C109" s="19"/>
      <c r="D109" s="8"/>
      <c r="E109" s="7"/>
      <c r="F109" s="7"/>
      <c r="G109" s="3"/>
      <c r="H109" s="3"/>
      <c r="I109" s="3"/>
      <c r="J109" s="389"/>
      <c r="L109" s="19"/>
      <c r="M109" s="222"/>
      <c r="N109" s="228"/>
      <c r="O109" s="222"/>
      <c r="P109" s="323"/>
    </row>
    <row r="110" spans="1:16" s="118" customFormat="1" ht="30" customHeight="1" thickTop="1" thickBot="1">
      <c r="A110"/>
      <c r="B110" s="2"/>
      <c r="C110" s="115"/>
      <c r="D110" s="116"/>
      <c r="E110" s="126" t="s">
        <v>24</v>
      </c>
      <c r="F110" s="126"/>
      <c r="G110" s="175">
        <f>G108-G91</f>
        <v>-2805.3999999999942</v>
      </c>
      <c r="H110" s="128"/>
      <c r="I110" s="440">
        <f>I108-I91</f>
        <v>6275.0800000000017</v>
      </c>
      <c r="J110" s="390"/>
      <c r="L110" s="115"/>
      <c r="M110" s="127">
        <f>M108-M91</f>
        <v>9275.0800000000017</v>
      </c>
      <c r="N110" s="330"/>
      <c r="O110" s="127">
        <f>O108-O91</f>
        <v>12275.080000000002</v>
      </c>
      <c r="P110" s="331"/>
    </row>
    <row r="111" spans="1:16" s="1" customFormat="1" ht="16.5" customHeight="1" thickTop="1" thickBot="1">
      <c r="A111"/>
      <c r="B111"/>
      <c r="C111" s="19"/>
      <c r="D111" s="8"/>
      <c r="E111" s="33" t="s">
        <v>31</v>
      </c>
      <c r="F111" s="33"/>
      <c r="G111" s="28">
        <f>G110/G108</f>
        <v>-2.1337085488287149E-2</v>
      </c>
      <c r="H111" s="16"/>
      <c r="I111" s="28">
        <f>I110/I108</f>
        <v>5.229233333333335E-2</v>
      </c>
      <c r="J111" s="391"/>
      <c r="L111" s="20"/>
      <c r="M111" s="332">
        <f>M110/M108</f>
        <v>7.5407154471544724E-2</v>
      </c>
      <c r="N111" s="281"/>
      <c r="O111" s="332">
        <f>O110/O108</f>
        <v>9.742126984126985E-2</v>
      </c>
      <c r="P111" s="282"/>
    </row>
    <row r="112" spans="1:16" s="38" customFormat="1" ht="16.95" customHeight="1" thickTop="1">
      <c r="A112"/>
      <c r="B112"/>
      <c r="C112" s="105"/>
      <c r="D112" s="106"/>
      <c r="E112" s="74"/>
      <c r="F112" s="74"/>
      <c r="G112" s="107"/>
      <c r="H112" s="108"/>
      <c r="I112" s="107"/>
      <c r="J112" s="392"/>
      <c r="M112" s="215"/>
      <c r="O112" s="215"/>
    </row>
    <row r="113" spans="1:16" s="38" customFormat="1" ht="16.95" customHeight="1">
      <c r="A113"/>
      <c r="B113"/>
      <c r="C113" s="213"/>
      <c r="D113" s="214"/>
      <c r="E113" s="156"/>
      <c r="F113" s="156"/>
      <c r="G113" s="215"/>
      <c r="H113" s="157"/>
      <c r="I113" s="215"/>
      <c r="J113" s="393"/>
      <c r="M113" s="215"/>
      <c r="O113" s="215"/>
    </row>
    <row r="114" spans="1:16" s="38" customFormat="1" ht="16.95" customHeight="1">
      <c r="A114"/>
      <c r="B114"/>
      <c r="C114" s="213"/>
      <c r="D114" s="214"/>
      <c r="E114" s="156"/>
      <c r="F114" s="156"/>
      <c r="G114" s="215"/>
      <c r="H114" s="157"/>
      <c r="I114" s="215"/>
      <c r="J114" s="393"/>
      <c r="M114" s="215"/>
      <c r="O114" s="215"/>
    </row>
    <row r="115" spans="1:16" s="38" customFormat="1" ht="16.95" customHeight="1">
      <c r="A115"/>
      <c r="B115"/>
      <c r="C115" s="213"/>
      <c r="D115" s="214"/>
      <c r="E115" s="156"/>
      <c r="F115" s="156"/>
      <c r="G115" s="215"/>
      <c r="H115" s="157"/>
      <c r="I115" s="215"/>
      <c r="J115" s="393"/>
      <c r="M115" s="215"/>
      <c r="O115" s="215"/>
    </row>
    <row r="116" spans="1:16" s="38" customFormat="1" ht="16.95" customHeight="1" thickBot="1">
      <c r="A116"/>
      <c r="B116"/>
      <c r="C116" s="213"/>
      <c r="D116" s="214"/>
      <c r="E116" s="156"/>
      <c r="F116" s="156"/>
      <c r="G116" s="215"/>
      <c r="H116" s="157"/>
      <c r="I116" s="215"/>
      <c r="J116" s="393"/>
      <c r="M116" s="215"/>
      <c r="O116" s="215"/>
    </row>
    <row r="117" spans="1:16" s="38" customFormat="1" ht="16.95" customHeight="1" thickTop="1">
      <c r="A117"/>
      <c r="B117" s="240"/>
      <c r="C117" s="241"/>
      <c r="D117" s="234"/>
      <c r="E117" s="235"/>
      <c r="F117" s="235"/>
      <c r="G117" s="236"/>
      <c r="H117" s="237"/>
      <c r="I117" s="238"/>
      <c r="J117" s="394"/>
      <c r="K117" s="247"/>
      <c r="L117" s="241"/>
      <c r="M117" s="238"/>
      <c r="N117" s="233"/>
      <c r="O117" s="238"/>
      <c r="P117" s="216"/>
    </row>
    <row r="118" spans="1:16" s="1" customFormat="1" ht="10.050000000000001" customHeight="1">
      <c r="A118"/>
      <c r="B118" s="240"/>
      <c r="C118" s="242"/>
      <c r="D118" s="221"/>
      <c r="E118" s="221"/>
      <c r="F118" s="221"/>
      <c r="G118" s="222"/>
      <c r="H118" s="222"/>
      <c r="I118" s="222"/>
      <c r="J118" s="395"/>
      <c r="K118" s="242"/>
      <c r="L118" s="242"/>
      <c r="M118" s="222"/>
      <c r="N118" s="228"/>
      <c r="O118" s="222"/>
      <c r="P118" s="218"/>
    </row>
    <row r="119" spans="1:16" s="60" customFormat="1" ht="15" customHeight="1">
      <c r="A119"/>
      <c r="B119" s="240"/>
      <c r="C119" s="243"/>
      <c r="D119" s="58"/>
      <c r="E119" s="312"/>
      <c r="F119" s="283"/>
      <c r="G119" s="412" t="s">
        <v>39</v>
      </c>
      <c r="H119" s="56"/>
      <c r="I119" s="351" t="s">
        <v>39</v>
      </c>
      <c r="J119" s="360"/>
      <c r="K119" s="243"/>
      <c r="L119" s="243"/>
      <c r="M119" s="112" t="s">
        <v>39</v>
      </c>
      <c r="N119" s="239"/>
      <c r="O119" s="112" t="s">
        <v>39</v>
      </c>
      <c r="P119" s="219"/>
    </row>
    <row r="120" spans="1:16" s="60" customFormat="1" ht="15" customHeight="1">
      <c r="A120"/>
      <c r="B120" s="240"/>
      <c r="C120" s="243"/>
      <c r="D120" s="64"/>
      <c r="E120" s="315" t="s">
        <v>30</v>
      </c>
      <c r="F120" s="220"/>
      <c r="G120" s="413" t="s">
        <v>36</v>
      </c>
      <c r="H120" s="57"/>
      <c r="I120" s="352" t="s">
        <v>36</v>
      </c>
      <c r="J120" s="360"/>
      <c r="K120" s="243"/>
      <c r="L120" s="243"/>
      <c r="M120" s="113" t="s">
        <v>36</v>
      </c>
      <c r="N120" s="239"/>
      <c r="O120" s="113" t="s">
        <v>36</v>
      </c>
      <c r="P120" s="219"/>
    </row>
    <row r="121" spans="1:16" s="60" customFormat="1" ht="15" customHeight="1">
      <c r="A121"/>
      <c r="B121" s="240"/>
      <c r="C121" s="243"/>
      <c r="D121" s="65"/>
      <c r="E121" s="316"/>
      <c r="F121" s="297"/>
      <c r="G121" s="414" t="s">
        <v>162</v>
      </c>
      <c r="H121" s="57"/>
      <c r="I121" s="353" t="s">
        <v>163</v>
      </c>
      <c r="J121" s="360"/>
      <c r="K121" s="243"/>
      <c r="L121" s="243"/>
      <c r="M121" s="114" t="s">
        <v>163</v>
      </c>
      <c r="N121" s="239"/>
      <c r="O121" s="114" t="s">
        <v>163</v>
      </c>
      <c r="P121" s="219"/>
    </row>
    <row r="122" spans="1:16" s="1" customFormat="1" ht="13.95" customHeight="1">
      <c r="A122"/>
      <c r="B122" s="240"/>
      <c r="C122" s="242"/>
      <c r="D122" s="221"/>
      <c r="E122" s="221"/>
      <c r="F122" s="221"/>
      <c r="G122" s="222"/>
      <c r="H122" s="222"/>
      <c r="I122" s="222"/>
      <c r="J122" s="395"/>
      <c r="K122" s="242"/>
      <c r="L122" s="242"/>
      <c r="M122" s="222"/>
      <c r="N122" s="228"/>
      <c r="O122" s="222"/>
      <c r="P122" s="218"/>
    </row>
    <row r="123" spans="1:16" customFormat="1" ht="4.95" customHeight="1">
      <c r="B123" s="240"/>
      <c r="C123" s="217"/>
      <c r="D123" s="29"/>
      <c r="E123" s="30"/>
      <c r="F123" s="298"/>
      <c r="G123" s="99"/>
      <c r="H123" s="11"/>
      <c r="I123" s="99"/>
      <c r="J123" s="396"/>
      <c r="K123" s="217"/>
      <c r="L123" s="217"/>
      <c r="M123" s="99"/>
      <c r="N123" s="240"/>
      <c r="O123" s="99"/>
      <c r="P123" s="223"/>
    </row>
    <row r="124" spans="1:16" s="53" customFormat="1" ht="16.95" customHeight="1">
      <c r="A124"/>
      <c r="B124" s="240"/>
      <c r="C124" s="226"/>
      <c r="D124" s="54"/>
      <c r="E124" s="85" t="s">
        <v>27</v>
      </c>
      <c r="F124" s="299"/>
      <c r="G124" s="425">
        <f>'[1] Budget-Forecast Comparison Q3'!$N127</f>
        <v>24282.959999999992</v>
      </c>
      <c r="H124" s="42"/>
      <c r="I124" s="427">
        <f>G126</f>
        <v>59663.56</v>
      </c>
      <c r="J124" s="397"/>
      <c r="K124" s="226"/>
      <c r="L124" s="226"/>
      <c r="M124" s="88">
        <f>I124</f>
        <v>59663.56</v>
      </c>
      <c r="N124" s="141"/>
      <c r="O124" s="88">
        <f>I124</f>
        <v>59663.56</v>
      </c>
      <c r="P124" s="224"/>
    </row>
    <row r="125" spans="1:16" s="53" customFormat="1" ht="16.95" customHeight="1">
      <c r="A125"/>
      <c r="B125" s="240"/>
      <c r="C125" s="226"/>
      <c r="D125" s="54"/>
      <c r="E125" s="317" t="s">
        <v>37</v>
      </c>
      <c r="F125" s="300"/>
      <c r="G125" s="425">
        <f>'[1] Budget-Forecast Comparison Q3'!$N128</f>
        <v>35380.600000000006</v>
      </c>
      <c r="H125" s="157"/>
      <c r="I125" s="432">
        <f>I147-I145-I140-I131-I124</f>
        <v>26294.080000000002</v>
      </c>
      <c r="J125" s="398"/>
      <c r="K125" s="226"/>
      <c r="L125" s="226"/>
      <c r="M125" s="91">
        <f>I125</f>
        <v>26294.080000000002</v>
      </c>
      <c r="N125" s="141"/>
      <c r="O125" s="91">
        <f>I125</f>
        <v>26294.080000000002</v>
      </c>
      <c r="P125" s="224"/>
    </row>
    <row r="126" spans="1:16" s="53" customFormat="1" ht="19.95" customHeight="1">
      <c r="A126"/>
      <c r="B126" s="240"/>
      <c r="C126" s="226"/>
      <c r="D126" s="54"/>
      <c r="E126" s="85"/>
      <c r="F126" s="301"/>
      <c r="G126" s="188">
        <f>SUM(G124:G125)</f>
        <v>59663.56</v>
      </c>
      <c r="H126" s="157"/>
      <c r="I126" s="439">
        <f>SUM(I124:I125)</f>
        <v>85957.64</v>
      </c>
      <c r="J126" s="399"/>
      <c r="K126" s="226"/>
      <c r="L126" s="226"/>
      <c r="M126" s="147">
        <f>SUM(M124:M125)</f>
        <v>85957.64</v>
      </c>
      <c r="N126" s="141"/>
      <c r="O126" s="147">
        <f>SUM(O124:O125)</f>
        <v>85957.64</v>
      </c>
      <c r="P126" s="224"/>
    </row>
    <row r="127" spans="1:16" s="53" customFormat="1" ht="16.95" customHeight="1">
      <c r="A127"/>
      <c r="B127" s="240"/>
      <c r="C127" s="226"/>
      <c r="D127" s="54"/>
      <c r="E127" s="318" t="s">
        <v>102</v>
      </c>
      <c r="F127" s="252"/>
      <c r="G127" s="88"/>
      <c r="H127" s="42"/>
      <c r="I127" s="88"/>
      <c r="J127" s="397"/>
      <c r="K127" s="226"/>
      <c r="L127" s="226"/>
      <c r="M127" s="88"/>
      <c r="N127" s="141"/>
      <c r="O127" s="88"/>
      <c r="P127" s="224"/>
    </row>
    <row r="128" spans="1:16" s="53" customFormat="1" ht="16.95" customHeight="1">
      <c r="A128"/>
      <c r="B128" s="240"/>
      <c r="C128" s="226"/>
      <c r="D128" s="54"/>
      <c r="E128" s="319" t="s">
        <v>40</v>
      </c>
      <c r="F128" s="294"/>
      <c r="G128" s="425">
        <f>'[1] Budget-Forecast Comparison Q3'!$N132</f>
        <v>0</v>
      </c>
      <c r="H128" s="42"/>
      <c r="I128" s="427">
        <v>0</v>
      </c>
      <c r="J128" s="397"/>
      <c r="K128" s="226"/>
      <c r="L128" s="226"/>
      <c r="M128" s="123">
        <f>I128</f>
        <v>0</v>
      </c>
      <c r="N128" s="141"/>
      <c r="O128" s="123">
        <f>I128</f>
        <v>0</v>
      </c>
      <c r="P128" s="224"/>
    </row>
    <row r="129" spans="1:16" s="53" customFormat="1" ht="16.95" customHeight="1">
      <c r="A129"/>
      <c r="B129" s="240"/>
      <c r="C129" s="226"/>
      <c r="D129" s="54"/>
      <c r="E129" s="254" t="s">
        <v>108</v>
      </c>
      <c r="G129" s="425">
        <f>'[1] Budget-Forecast Comparison Q3'!$N133</f>
        <v>0</v>
      </c>
      <c r="H129" s="42"/>
      <c r="I129" s="427">
        <v>0</v>
      </c>
      <c r="J129" s="397"/>
      <c r="K129" s="226"/>
      <c r="L129" s="226"/>
      <c r="M129" s="123">
        <f>I129</f>
        <v>0</v>
      </c>
      <c r="N129" s="141"/>
      <c r="O129" s="123">
        <f>I129</f>
        <v>0</v>
      </c>
      <c r="P129" s="224"/>
    </row>
    <row r="130" spans="1:16" s="53" customFormat="1" ht="10.050000000000001" customHeight="1">
      <c r="A130"/>
      <c r="B130" s="240"/>
      <c r="C130" s="226"/>
      <c r="D130" s="86"/>
      <c r="E130" s="320"/>
      <c r="F130" s="302"/>
      <c r="G130" s="88"/>
      <c r="H130" s="42"/>
      <c r="I130" s="88"/>
      <c r="J130" s="397"/>
      <c r="K130" s="226"/>
      <c r="L130" s="226"/>
      <c r="M130" s="88"/>
      <c r="N130" s="141"/>
      <c r="O130" s="88"/>
      <c r="P130" s="224"/>
    </row>
    <row r="131" spans="1:16" s="53" customFormat="1" ht="16.95" customHeight="1">
      <c r="A131"/>
      <c r="B131" s="240"/>
      <c r="C131" s="226"/>
      <c r="D131" s="54"/>
      <c r="E131" s="321" t="s">
        <v>102</v>
      </c>
      <c r="F131" s="264"/>
      <c r="G131" s="172">
        <f>SUM(G127:G130)</f>
        <v>0</v>
      </c>
      <c r="H131" s="42"/>
      <c r="I131" s="436">
        <f>SUM(I128:I130)</f>
        <v>0</v>
      </c>
      <c r="J131" s="397"/>
      <c r="K131" s="226"/>
      <c r="L131" s="226"/>
      <c r="M131" s="146">
        <f>SUM(M128:M130)</f>
        <v>0</v>
      </c>
      <c r="N131" s="141"/>
      <c r="O131" s="146">
        <f>SUM(O128:O130)</f>
        <v>0</v>
      </c>
      <c r="P131" s="224"/>
    </row>
    <row r="132" spans="1:16" s="53" customFormat="1" ht="16.95" customHeight="1">
      <c r="A132"/>
      <c r="B132" s="240"/>
      <c r="C132" s="226"/>
      <c r="D132" s="86"/>
      <c r="E132" s="85" t="s">
        <v>123</v>
      </c>
      <c r="F132" s="301"/>
      <c r="G132" s="253"/>
      <c r="H132" s="42"/>
      <c r="I132" s="89"/>
      <c r="J132" s="397"/>
      <c r="K132" s="226"/>
      <c r="L132" s="226"/>
      <c r="M132" s="89"/>
      <c r="N132" s="141"/>
      <c r="O132" s="89"/>
      <c r="P132" s="224"/>
    </row>
    <row r="133" spans="1:16" s="53" customFormat="1" ht="16.95" customHeight="1">
      <c r="A133"/>
      <c r="B133" s="240"/>
      <c r="C133" s="226"/>
      <c r="D133" s="86"/>
      <c r="E133" s="319" t="s">
        <v>106</v>
      </c>
      <c r="F133" s="294"/>
      <c r="G133" s="425">
        <f>'[1] Budget-Forecast Comparison Q3'!$N136</f>
        <v>0</v>
      </c>
      <c r="H133" s="42"/>
      <c r="I133" s="427">
        <v>0</v>
      </c>
      <c r="J133" s="397"/>
      <c r="K133" s="226"/>
      <c r="L133" s="226"/>
      <c r="M133" s="123">
        <f>I133</f>
        <v>0</v>
      </c>
      <c r="N133" s="141"/>
      <c r="O133" s="123">
        <f>I133</f>
        <v>0</v>
      </c>
      <c r="P133" s="224"/>
    </row>
    <row r="134" spans="1:16" s="53" customFormat="1" ht="16.95" customHeight="1">
      <c r="A134"/>
      <c r="B134" s="240"/>
      <c r="C134" s="226"/>
      <c r="D134" s="86"/>
      <c r="E134" s="319" t="s">
        <v>63</v>
      </c>
      <c r="F134" s="294"/>
      <c r="G134" s="425">
        <f>'[1] Budget-Forecast Comparison Q3'!$N137</f>
        <v>5000</v>
      </c>
      <c r="H134" s="42"/>
      <c r="I134" s="427">
        <v>0</v>
      </c>
      <c r="J134" s="397"/>
      <c r="K134" s="226"/>
      <c r="L134" s="226"/>
      <c r="M134" s="123">
        <f t="shared" ref="M134:M137" si="17">I134</f>
        <v>0</v>
      </c>
      <c r="N134" s="141"/>
      <c r="O134" s="123">
        <f t="shared" ref="O134:O137" si="18">I134</f>
        <v>0</v>
      </c>
      <c r="P134" s="224"/>
    </row>
    <row r="135" spans="1:16" s="53" customFormat="1" ht="16.95" customHeight="1">
      <c r="A135"/>
      <c r="B135" s="240"/>
      <c r="C135" s="226"/>
      <c r="D135" s="54"/>
      <c r="E135" s="104" t="s">
        <v>80</v>
      </c>
      <c r="F135" s="132"/>
      <c r="G135" s="425">
        <f>'[1] Budget-Forecast Comparison Q3'!$N138</f>
        <v>11500</v>
      </c>
      <c r="H135" s="42"/>
      <c r="I135" s="427">
        <v>1000</v>
      </c>
      <c r="J135" s="397"/>
      <c r="K135" s="226"/>
      <c r="L135" s="226"/>
      <c r="M135" s="123">
        <f t="shared" si="17"/>
        <v>1000</v>
      </c>
      <c r="N135" s="141"/>
      <c r="O135" s="123">
        <f t="shared" si="18"/>
        <v>1000</v>
      </c>
      <c r="P135" s="224"/>
    </row>
    <row r="136" spans="1:16" s="53" customFormat="1" ht="16.95" customHeight="1">
      <c r="A136"/>
      <c r="B136" s="240"/>
      <c r="C136" s="226"/>
      <c r="D136" s="86"/>
      <c r="E136" s="104" t="s">
        <v>107</v>
      </c>
      <c r="F136" s="132"/>
      <c r="G136" s="425">
        <f>'[1] Budget-Forecast Comparison Q3'!$N139</f>
        <v>750</v>
      </c>
      <c r="H136" s="42"/>
      <c r="I136" s="427">
        <v>1000</v>
      </c>
      <c r="J136" s="397"/>
      <c r="K136" s="226"/>
      <c r="L136" s="226"/>
      <c r="M136" s="123">
        <f t="shared" si="17"/>
        <v>1000</v>
      </c>
      <c r="N136" s="141"/>
      <c r="O136" s="123">
        <f t="shared" si="18"/>
        <v>1000</v>
      </c>
      <c r="P136" s="224"/>
    </row>
    <row r="137" spans="1:16" s="53" customFormat="1" ht="16.95" customHeight="1">
      <c r="A137"/>
      <c r="B137" s="240"/>
      <c r="C137" s="226"/>
      <c r="D137" s="86"/>
      <c r="E137" s="104" t="s">
        <v>105</v>
      </c>
      <c r="F137" s="132"/>
      <c r="G137" s="425">
        <f>'[1] Budget-Forecast Comparison Q3'!$N140</f>
        <v>2000</v>
      </c>
      <c r="H137" s="42"/>
      <c r="I137" s="427">
        <v>2000</v>
      </c>
      <c r="J137" s="397"/>
      <c r="K137" s="226"/>
      <c r="L137" s="226"/>
      <c r="M137" s="123">
        <f t="shared" si="17"/>
        <v>2000</v>
      </c>
      <c r="N137" s="141"/>
      <c r="O137" s="123">
        <f t="shared" si="18"/>
        <v>2000</v>
      </c>
      <c r="P137" s="224"/>
    </row>
    <row r="138" spans="1:16" s="53" customFormat="1" ht="16.95" customHeight="1">
      <c r="A138"/>
      <c r="B138" s="240"/>
      <c r="C138" s="226"/>
      <c r="D138" s="86"/>
      <c r="E138" s="254"/>
      <c r="G138" s="88"/>
      <c r="H138" s="42"/>
      <c r="I138" s="88"/>
      <c r="J138" s="397"/>
      <c r="K138" s="226"/>
      <c r="L138" s="226"/>
      <c r="M138" s="123"/>
      <c r="N138" s="141"/>
      <c r="O138" s="123"/>
      <c r="P138" s="224"/>
    </row>
    <row r="139" spans="1:16" s="53" customFormat="1" ht="10.050000000000001" customHeight="1">
      <c r="A139"/>
      <c r="B139" s="240"/>
      <c r="C139" s="226"/>
      <c r="D139" s="86"/>
      <c r="E139" s="55"/>
      <c r="F139" s="302"/>
      <c r="G139" s="88"/>
      <c r="H139" s="42"/>
      <c r="I139" s="88"/>
      <c r="J139" s="397"/>
      <c r="K139" s="226"/>
      <c r="L139" s="226"/>
      <c r="M139" s="88"/>
      <c r="N139" s="141"/>
      <c r="O139" s="88"/>
      <c r="P139" s="224"/>
    </row>
    <row r="140" spans="1:16" s="53" customFormat="1" ht="16.95" customHeight="1">
      <c r="A140"/>
      <c r="B140" s="240"/>
      <c r="C140" s="226"/>
      <c r="D140" s="86"/>
      <c r="E140" s="266" t="s">
        <v>123</v>
      </c>
      <c r="F140" s="303"/>
      <c r="G140" s="172">
        <f>SUM(G133:G139)</f>
        <v>19250</v>
      </c>
      <c r="H140" s="42"/>
      <c r="I140" s="436">
        <f>SUM(I133:I139)</f>
        <v>4000</v>
      </c>
      <c r="J140" s="397"/>
      <c r="K140" s="226"/>
      <c r="L140" s="226"/>
      <c r="M140" s="146">
        <f>SUM(M133:M139)</f>
        <v>4000</v>
      </c>
      <c r="N140" s="141"/>
      <c r="O140" s="146">
        <f>SUM(O133:O139)</f>
        <v>4000</v>
      </c>
      <c r="P140" s="224"/>
    </row>
    <row r="141" spans="1:16" s="53" customFormat="1" ht="16.95" customHeight="1">
      <c r="A141"/>
      <c r="B141" s="240"/>
      <c r="C141" s="226"/>
      <c r="D141" s="86"/>
      <c r="E141" s="187" t="s">
        <v>103</v>
      </c>
      <c r="F141" s="304"/>
      <c r="G141" s="88"/>
      <c r="H141" s="42"/>
      <c r="I141" s="88"/>
      <c r="K141" s="226"/>
      <c r="L141" s="226"/>
      <c r="M141" s="88"/>
      <c r="N141" s="141"/>
      <c r="O141" s="88"/>
      <c r="P141" s="224"/>
    </row>
    <row r="142" spans="1:16" s="53" customFormat="1" ht="16.95" customHeight="1">
      <c r="A142"/>
      <c r="B142" s="240"/>
      <c r="C142" s="226"/>
      <c r="D142" s="86"/>
      <c r="E142" s="319" t="s">
        <v>104</v>
      </c>
      <c r="F142" s="294"/>
      <c r="G142" s="425">
        <f>'[1] Budget-Forecast Comparison Q3'!$N145</f>
        <v>4769</v>
      </c>
      <c r="H142" s="251"/>
      <c r="I142" s="427">
        <v>0</v>
      </c>
      <c r="J142" s="397"/>
      <c r="K142" s="226"/>
      <c r="L142" s="226"/>
      <c r="M142" s="123">
        <f>I142</f>
        <v>0</v>
      </c>
      <c r="N142" s="141"/>
      <c r="O142" s="123">
        <f>I142</f>
        <v>0</v>
      </c>
      <c r="P142" s="224"/>
    </row>
    <row r="143" spans="1:16" ht="19.95" customHeight="1">
      <c r="C143" s="226"/>
      <c r="D143" s="86"/>
      <c r="E143" s="319"/>
      <c r="F143" s="294"/>
      <c r="G143" s="425">
        <f>'[1] Budget-Forecast Comparison Q3'!$N146</f>
        <v>0</v>
      </c>
      <c r="H143" s="251"/>
      <c r="I143" s="427">
        <v>0</v>
      </c>
      <c r="J143" s="397"/>
      <c r="L143" s="242"/>
      <c r="M143" s="123"/>
      <c r="N143" s="228"/>
      <c r="O143" s="123"/>
      <c r="P143" s="218"/>
    </row>
    <row r="144" spans="1:16" s="53" customFormat="1" ht="10.050000000000001" customHeight="1">
      <c r="A144"/>
      <c r="B144" s="240"/>
      <c r="C144" s="226"/>
      <c r="D144" s="52"/>
      <c r="E144" s="55"/>
      <c r="F144" s="302"/>
      <c r="G144" s="88"/>
      <c r="H144" s="42"/>
      <c r="I144" s="91"/>
      <c r="J144" s="397"/>
      <c r="K144" s="226"/>
      <c r="L144" s="226"/>
      <c r="M144" s="91" t="s">
        <v>137</v>
      </c>
      <c r="N144" s="141"/>
      <c r="O144" s="91"/>
      <c r="P144" s="224"/>
    </row>
    <row r="145" spans="1:16" s="53" customFormat="1" ht="16.95" customHeight="1">
      <c r="A145"/>
      <c r="B145" s="240"/>
      <c r="C145" s="226"/>
      <c r="D145" s="52"/>
      <c r="E145" s="265" t="s">
        <v>103</v>
      </c>
      <c r="F145" s="305"/>
      <c r="G145" s="177">
        <f>SUM(G142:G144)</f>
        <v>4769</v>
      </c>
      <c r="H145" s="42"/>
      <c r="I145" s="436">
        <f>SUM(I142:I144)</f>
        <v>0</v>
      </c>
      <c r="J145" s="400"/>
      <c r="K145" s="226"/>
      <c r="L145" s="226"/>
      <c r="M145" s="146">
        <f>SUM(M142:M144)</f>
        <v>0</v>
      </c>
      <c r="N145" s="141"/>
      <c r="O145" s="146">
        <f>SUM(O142:O144)</f>
        <v>0</v>
      </c>
      <c r="P145" s="224"/>
    </row>
    <row r="146" spans="1:16" customFormat="1" ht="16.05" customHeight="1" thickBot="1">
      <c r="B146" s="240"/>
      <c r="C146" s="217"/>
      <c r="D146" s="250" t="s">
        <v>60</v>
      </c>
      <c r="E146" s="32"/>
      <c r="F146" s="298"/>
      <c r="G146" s="37"/>
      <c r="H146" s="35"/>
      <c r="I146" s="36"/>
      <c r="J146" s="401"/>
      <c r="K146" s="217"/>
      <c r="L146" s="217"/>
      <c r="M146" s="36"/>
      <c r="N146" s="240"/>
      <c r="O146" s="36"/>
      <c r="P146" s="223"/>
    </row>
    <row r="147" spans="1:16" s="68" customFormat="1" ht="30" customHeight="1" thickTop="1" thickBot="1">
      <c r="A147"/>
      <c r="B147" s="240"/>
      <c r="C147" s="244"/>
      <c r="D147" s="232">
        <v>47190</v>
      </c>
      <c r="E147" s="129" t="s">
        <v>171</v>
      </c>
      <c r="F147" s="306"/>
      <c r="G147" s="176">
        <f>'[1] Budget-Forecast Comparison Q3'!$C$150+G110</f>
        <v>83682.559999999998</v>
      </c>
      <c r="H147" s="365">
        <f>G147/G99</f>
        <v>0.69735466666666668</v>
      </c>
      <c r="I147" s="440">
        <f>G147+I110</f>
        <v>89957.64</v>
      </c>
      <c r="J147" s="402">
        <f>I147/I99</f>
        <v>0.74964699999999995</v>
      </c>
      <c r="K147" s="244"/>
      <c r="L147" s="244"/>
      <c r="M147" s="127">
        <f>G147+M110</f>
        <v>92957.64</v>
      </c>
      <c r="N147" s="366">
        <f>M147/M99</f>
        <v>0.75575317073170734</v>
      </c>
      <c r="O147" s="127">
        <f>G147+O110</f>
        <v>95957.64</v>
      </c>
      <c r="P147" s="367">
        <f>O147/O99</f>
        <v>0.76156857142857137</v>
      </c>
    </row>
    <row r="148" spans="1:16" s="38" customFormat="1" ht="10.050000000000001" customHeight="1" thickTop="1" thickBot="1">
      <c r="A148"/>
      <c r="B148" s="141"/>
      <c r="C148" s="244"/>
      <c r="D148" s="141"/>
      <c r="E148" s="152"/>
      <c r="F148" s="152"/>
      <c r="G148" s="142"/>
      <c r="H148" s="141"/>
      <c r="I148" s="161"/>
      <c r="J148" s="403"/>
      <c r="K148" s="247"/>
      <c r="L148" s="247"/>
      <c r="M148" s="161"/>
      <c r="N148" s="213"/>
      <c r="O148" s="161"/>
      <c r="P148" s="227"/>
    </row>
    <row r="149" spans="1:16" ht="19.95" customHeight="1" thickTop="1" thickBot="1">
      <c r="B149" s="240"/>
      <c r="C149" s="245"/>
      <c r="D149" s="228"/>
      <c r="E149" s="225" t="s">
        <v>164</v>
      </c>
      <c r="F149" s="225"/>
      <c r="G149" s="354"/>
      <c r="H149" s="228"/>
      <c r="I149" s="442">
        <f>I182</f>
        <v>-7.8586026575067081E-12</v>
      </c>
      <c r="J149" s="404"/>
      <c r="K149" s="242"/>
      <c r="L149" s="242"/>
      <c r="M149" s="189">
        <f>M182</f>
        <v>-7.8586026575067081E-12</v>
      </c>
      <c r="N149" s="228"/>
      <c r="O149" s="189">
        <f>O182</f>
        <v>-7.8586026575067081E-12</v>
      </c>
      <c r="P149" s="218"/>
    </row>
    <row r="150" spans="1:16" ht="19.95" customHeight="1" thickTop="1" thickBot="1">
      <c r="B150" s="240"/>
      <c r="C150" s="245"/>
      <c r="D150" s="228"/>
      <c r="E150" s="140"/>
      <c r="F150" s="140"/>
      <c r="G150" s="190"/>
      <c r="H150" s="228"/>
      <c r="I150" s="190"/>
      <c r="J150" s="404"/>
      <c r="K150" s="242"/>
      <c r="L150" s="242"/>
      <c r="M150" s="190"/>
      <c r="N150" s="228"/>
      <c r="O150" s="190"/>
      <c r="P150" s="218"/>
    </row>
    <row r="151" spans="1:16" ht="19.95" customHeight="1" thickBot="1">
      <c r="B151" s="240"/>
      <c r="C151" s="245"/>
      <c r="D151" s="228"/>
      <c r="E151" s="152" t="s">
        <v>165</v>
      </c>
      <c r="F151" s="152"/>
      <c r="G151" s="355"/>
      <c r="H151" s="248"/>
      <c r="I151" s="441">
        <f>I147+I149</f>
        <v>89957.639999999985</v>
      </c>
      <c r="J151" s="402">
        <f>I151/I99</f>
        <v>0.74964699999999984</v>
      </c>
      <c r="K151" s="242"/>
      <c r="L151" s="242"/>
      <c r="M151" s="311">
        <f>M147+M149</f>
        <v>92957.639999999985</v>
      </c>
      <c r="N151" s="363">
        <f>M151/M99</f>
        <v>0.75575317073170722</v>
      </c>
      <c r="O151" s="311">
        <f>O147+O149</f>
        <v>95957.639999999985</v>
      </c>
      <c r="P151" s="368">
        <f>O151/O99</f>
        <v>0.76156857142857126</v>
      </c>
    </row>
    <row r="152" spans="1:16" ht="19.95" customHeight="1">
      <c r="B152" s="240"/>
      <c r="C152" s="245"/>
      <c r="D152" s="228"/>
      <c r="E152" s="152"/>
      <c r="F152" s="152"/>
      <c r="G152" s="309"/>
      <c r="H152" s="310"/>
      <c r="I152" s="309"/>
      <c r="J152" s="404"/>
      <c r="K152" s="242"/>
      <c r="L152" s="242"/>
      <c r="M152" s="309"/>
      <c r="N152" s="228"/>
      <c r="O152" s="309"/>
      <c r="P152" s="218"/>
    </row>
    <row r="153" spans="1:16" ht="25.95" customHeight="1">
      <c r="B153" s="240"/>
      <c r="C153" s="245"/>
      <c r="D153" s="228"/>
      <c r="E153" s="268" t="s">
        <v>126</v>
      </c>
      <c r="F153" s="152"/>
      <c r="G153" s="309"/>
      <c r="H153" s="310"/>
      <c r="I153" s="269">
        <f>(I99-I79-I142-I131)/3</f>
        <v>39990</v>
      </c>
      <c r="J153" s="404"/>
      <c r="K153" s="242"/>
      <c r="L153" s="242"/>
      <c r="M153" s="269">
        <f>(M99-M79-M142-M131)/3</f>
        <v>40990</v>
      </c>
      <c r="N153" s="228"/>
      <c r="O153" s="269">
        <f>(O99-O79-O142-O131)/3</f>
        <v>41990</v>
      </c>
      <c r="P153" s="218"/>
    </row>
    <row r="154" spans="1:16" ht="25.95" customHeight="1" thickBot="1">
      <c r="B154" s="240"/>
      <c r="C154" s="245"/>
      <c r="D154" s="228"/>
      <c r="E154" s="152"/>
      <c r="F154" s="152"/>
      <c r="G154" s="309"/>
      <c r="H154" s="310"/>
      <c r="I154" s="143"/>
      <c r="J154" s="404"/>
      <c r="K154" s="242"/>
      <c r="L154" s="242"/>
      <c r="M154" s="143"/>
      <c r="N154" s="228"/>
      <c r="O154" s="143"/>
      <c r="P154" s="218"/>
    </row>
    <row r="155" spans="1:16" ht="25.95" customHeight="1" thickTop="1" thickBot="1">
      <c r="B155" s="240"/>
      <c r="C155" s="245"/>
      <c r="D155" s="228"/>
      <c r="E155" s="270" t="s">
        <v>166</v>
      </c>
      <c r="F155" s="152"/>
      <c r="G155" s="271">
        <v>69597.263957100004</v>
      </c>
      <c r="H155" s="310"/>
      <c r="I155" s="272"/>
      <c r="J155" s="404"/>
      <c r="K155" s="242"/>
      <c r="L155" s="242"/>
      <c r="M155" s="272"/>
      <c r="N155" s="228"/>
      <c r="O155" s="272"/>
      <c r="P155" s="218"/>
    </row>
    <row r="156" spans="1:16" ht="25.95" customHeight="1" thickTop="1" thickBot="1">
      <c r="B156" s="240"/>
      <c r="C156" s="245"/>
      <c r="D156" s="228"/>
      <c r="E156" s="273" t="s">
        <v>127</v>
      </c>
      <c r="F156" s="152"/>
      <c r="G156" s="274">
        <f>G147-G155</f>
        <v>14085.296042899994</v>
      </c>
      <c r="H156" s="310"/>
      <c r="I156" s="272"/>
      <c r="J156" s="404"/>
      <c r="K156" s="242"/>
      <c r="L156" s="242"/>
      <c r="M156" s="272"/>
      <c r="N156" s="228"/>
      <c r="O156" s="272"/>
      <c r="P156" s="218"/>
    </row>
    <row r="157" spans="1:16" ht="25.95" customHeight="1">
      <c r="B157" s="240"/>
      <c r="C157" s="245"/>
      <c r="D157" s="228"/>
      <c r="E157" s="152"/>
      <c r="F157" s="152"/>
      <c r="G157" s="309"/>
      <c r="H157" s="275" t="s">
        <v>128</v>
      </c>
      <c r="I157" s="272"/>
      <c r="J157" s="404"/>
      <c r="K157" s="242"/>
      <c r="L157" s="242"/>
      <c r="M157" s="272"/>
      <c r="N157" s="228"/>
      <c r="O157" s="272"/>
      <c r="P157" s="218"/>
    </row>
    <row r="158" spans="1:16" ht="19.95" customHeight="1">
      <c r="B158" s="240"/>
      <c r="C158" s="245"/>
      <c r="D158" s="228"/>
      <c r="E158" s="140"/>
      <c r="F158" s="140"/>
      <c r="G158" s="142"/>
      <c r="H158" s="275" t="s">
        <v>173</v>
      </c>
      <c r="I158" s="276" t="s">
        <v>129</v>
      </c>
      <c r="J158" s="404"/>
      <c r="K158" s="242"/>
      <c r="L158" s="242"/>
      <c r="M158" s="276" t="s">
        <v>142</v>
      </c>
      <c r="N158" s="228"/>
      <c r="O158" s="276" t="s">
        <v>140</v>
      </c>
      <c r="P158" s="218"/>
    </row>
    <row r="159" spans="1:16" ht="19.95" customHeight="1">
      <c r="B159" s="240"/>
      <c r="C159" s="245"/>
      <c r="D159" s="228"/>
      <c r="E159" s="140"/>
      <c r="F159" s="140"/>
      <c r="G159" s="277" t="s">
        <v>145</v>
      </c>
      <c r="H159" s="275" t="s">
        <v>130</v>
      </c>
      <c r="I159" s="278" t="s">
        <v>131</v>
      </c>
      <c r="J159" s="404"/>
      <c r="K159" s="242"/>
      <c r="L159" s="242"/>
      <c r="M159" s="278" t="s">
        <v>131</v>
      </c>
      <c r="N159" s="228"/>
      <c r="O159" s="278" t="s">
        <v>131</v>
      </c>
      <c r="P159" s="218"/>
    </row>
    <row r="160" spans="1:16" ht="19.95" customHeight="1">
      <c r="B160" s="240"/>
      <c r="C160" s="245"/>
      <c r="D160" s="228"/>
      <c r="E160" s="225" t="s">
        <v>132</v>
      </c>
      <c r="F160" s="140"/>
      <c r="G160" s="369">
        <v>32</v>
      </c>
      <c r="H160" s="279">
        <v>103.77</v>
      </c>
      <c r="I160" s="280">
        <v>0.63</v>
      </c>
      <c r="J160" s="404"/>
      <c r="K160" s="242"/>
      <c r="L160" s="242"/>
      <c r="M160" s="280">
        <v>3.24</v>
      </c>
      <c r="N160" s="228"/>
      <c r="O160" s="280">
        <v>4.9800000000000004</v>
      </c>
      <c r="P160" s="218"/>
    </row>
    <row r="161" spans="2:16" ht="19.95" customHeight="1">
      <c r="B161" s="240"/>
      <c r="C161" s="245"/>
      <c r="D161" s="228"/>
      <c r="E161" s="225" t="s">
        <v>133</v>
      </c>
      <c r="F161" s="140"/>
      <c r="G161" s="369">
        <v>72</v>
      </c>
      <c r="H161" s="279">
        <v>126.83</v>
      </c>
      <c r="I161" s="280">
        <v>0.77</v>
      </c>
      <c r="J161" s="404"/>
      <c r="K161" s="242"/>
      <c r="L161" s="242"/>
      <c r="M161" s="280">
        <v>3.96</v>
      </c>
      <c r="N161" s="228"/>
      <c r="O161" s="280">
        <v>6.09</v>
      </c>
      <c r="P161" s="218"/>
    </row>
    <row r="162" spans="2:16" ht="19.95" customHeight="1">
      <c r="B162" s="240"/>
      <c r="C162" s="245"/>
      <c r="D162" s="228"/>
      <c r="E162" s="225" t="s">
        <v>134</v>
      </c>
      <c r="F162" s="140"/>
      <c r="G162" s="369">
        <v>211</v>
      </c>
      <c r="H162" s="279">
        <v>149.88999999999999</v>
      </c>
      <c r="I162" s="280">
        <v>0.91</v>
      </c>
      <c r="J162" s="404"/>
      <c r="K162" s="242"/>
      <c r="L162" s="242"/>
      <c r="M162" s="280">
        <v>4.68</v>
      </c>
      <c r="N162" s="228"/>
      <c r="O162" s="280">
        <v>7.2</v>
      </c>
      <c r="P162" s="218"/>
    </row>
    <row r="163" spans="2:16" ht="19.95" customHeight="1">
      <c r="B163" s="240"/>
      <c r="C163" s="245"/>
      <c r="D163" s="228"/>
      <c r="E163" s="225" t="s">
        <v>135</v>
      </c>
      <c r="F163" s="140"/>
      <c r="G163" s="369">
        <v>410</v>
      </c>
      <c r="H163" s="279">
        <v>172.95</v>
      </c>
      <c r="I163" s="280">
        <v>1.05</v>
      </c>
      <c r="J163" s="404"/>
      <c r="K163" s="242"/>
      <c r="L163" s="242"/>
      <c r="M163" s="280">
        <v>5.4</v>
      </c>
      <c r="N163" s="228"/>
      <c r="O163" s="280">
        <v>8.3000000000000007</v>
      </c>
      <c r="P163" s="218"/>
    </row>
    <row r="164" spans="2:16" ht="19.95" customHeight="1">
      <c r="B164" s="240"/>
      <c r="C164" s="245"/>
      <c r="D164" s="228"/>
      <c r="E164" s="336" t="s">
        <v>136</v>
      </c>
      <c r="F164" s="228"/>
      <c r="G164" s="369">
        <v>102</v>
      </c>
      <c r="H164" s="229"/>
      <c r="I164" s="229" t="s">
        <v>137</v>
      </c>
      <c r="J164" s="404"/>
      <c r="K164" s="242"/>
      <c r="L164" s="242"/>
      <c r="M164" s="229" t="s">
        <v>137</v>
      </c>
      <c r="N164" s="228"/>
      <c r="O164" s="229" t="s">
        <v>137</v>
      </c>
      <c r="P164" s="218"/>
    </row>
    <row r="165" spans="2:16" ht="19.95" customHeight="1" thickBot="1">
      <c r="B165" s="223"/>
      <c r="C165" s="246"/>
      <c r="D165" s="191"/>
      <c r="E165" s="191"/>
      <c r="F165" s="191"/>
      <c r="G165" s="230"/>
      <c r="H165" s="230"/>
      <c r="I165" s="230"/>
      <c r="J165" s="405"/>
      <c r="K165" s="242"/>
      <c r="L165" s="335"/>
      <c r="M165" s="230"/>
      <c r="N165" s="191"/>
      <c r="O165" s="230"/>
      <c r="P165" s="231"/>
    </row>
    <row r="166" spans="2:16" ht="19.95" customHeight="1" thickTop="1">
      <c r="B166" s="240"/>
      <c r="G166" s="192"/>
    </row>
    <row r="167" spans="2:16" ht="19.95" customHeight="1" thickBot="1"/>
    <row r="168" spans="2:16" ht="19.95" customHeight="1" thickBot="1">
      <c r="E168" s="209" t="s">
        <v>87</v>
      </c>
      <c r="F168" s="307"/>
      <c r="G168" s="249" t="s">
        <v>100</v>
      </c>
      <c r="H168" s="193"/>
      <c r="I168" s="249" t="s">
        <v>101</v>
      </c>
      <c r="M168" s="337" t="s">
        <v>101</v>
      </c>
      <c r="O168" s="342" t="s">
        <v>101</v>
      </c>
    </row>
    <row r="169" spans="2:16" ht="19.95" customHeight="1">
      <c r="E169" s="210" t="s">
        <v>88</v>
      </c>
      <c r="F169" s="204"/>
      <c r="G169" s="195">
        <v>50000</v>
      </c>
      <c r="H169" s="194"/>
      <c r="I169" s="195">
        <v>50000</v>
      </c>
      <c r="M169" s="338">
        <v>50000</v>
      </c>
      <c r="O169" s="343">
        <v>50000</v>
      </c>
    </row>
    <row r="170" spans="2:16" ht="19.95" customHeight="1">
      <c r="E170" s="210" t="s">
        <v>89</v>
      </c>
      <c r="F170" s="204"/>
      <c r="G170" s="196">
        <v>1705</v>
      </c>
      <c r="H170" s="194"/>
      <c r="I170" s="196">
        <v>1705</v>
      </c>
      <c r="M170" s="339">
        <v>1705</v>
      </c>
      <c r="O170" s="344">
        <v>1705</v>
      </c>
    </row>
    <row r="171" spans="2:16" ht="19.95" customHeight="1">
      <c r="E171" s="211" t="s">
        <v>90</v>
      </c>
      <c r="F171" s="205"/>
      <c r="G171" s="198">
        <f t="shared" ref="G171:I171" si="19">SUM(G169:G170)</f>
        <v>51705</v>
      </c>
      <c r="H171" s="197"/>
      <c r="I171" s="198">
        <f t="shared" si="19"/>
        <v>51705</v>
      </c>
      <c r="M171" s="340">
        <f t="shared" ref="M171:O171" si="20">SUM(M169:M170)</f>
        <v>51705</v>
      </c>
      <c r="O171" s="345">
        <f t="shared" si="20"/>
        <v>51705</v>
      </c>
    </row>
    <row r="172" spans="2:16" ht="19.95" customHeight="1">
      <c r="E172" s="207" t="s">
        <v>91</v>
      </c>
      <c r="F172" s="206"/>
      <c r="G172" s="196">
        <v>-15260.27</v>
      </c>
      <c r="H172" s="199" t="s">
        <v>84</v>
      </c>
      <c r="I172" s="196">
        <v>-15260.27</v>
      </c>
      <c r="M172" s="339">
        <v>-15260.27</v>
      </c>
      <c r="O172" s="344">
        <v>-15260.27</v>
      </c>
    </row>
    <row r="173" spans="2:16" ht="19.95" customHeight="1">
      <c r="E173" s="207" t="s">
        <v>92</v>
      </c>
      <c r="F173" s="206"/>
      <c r="G173" s="196">
        <v>-848.3</v>
      </c>
      <c r="H173" s="199"/>
      <c r="I173" s="196">
        <v>-848.3</v>
      </c>
      <c r="M173" s="339">
        <v>-848.3</v>
      </c>
      <c r="O173" s="344">
        <v>-848.3</v>
      </c>
    </row>
    <row r="174" spans="2:16" ht="19.95" customHeight="1">
      <c r="E174" s="207" t="s">
        <v>93</v>
      </c>
      <c r="F174" s="206"/>
      <c r="G174" s="196">
        <v>-10000</v>
      </c>
      <c r="H174" s="199" t="s">
        <v>85</v>
      </c>
      <c r="I174" s="196">
        <v>-10000</v>
      </c>
      <c r="M174" s="339">
        <v>-10000</v>
      </c>
      <c r="O174" s="344">
        <v>-10000</v>
      </c>
    </row>
    <row r="175" spans="2:16" ht="19.95" customHeight="1">
      <c r="E175" s="207" t="s">
        <v>94</v>
      </c>
      <c r="F175" s="206"/>
      <c r="G175" s="196">
        <v>-399.77</v>
      </c>
      <c r="H175" s="199"/>
      <c r="I175" s="196">
        <v>-399.77</v>
      </c>
      <c r="M175" s="339">
        <v>-399.77</v>
      </c>
      <c r="O175" s="344">
        <v>-399.77</v>
      </c>
    </row>
    <row r="176" spans="2:16" ht="19.95" customHeight="1">
      <c r="E176" s="207" t="s">
        <v>95</v>
      </c>
      <c r="F176" s="206"/>
      <c r="G176" s="196">
        <v>-10000</v>
      </c>
      <c r="H176" s="199" t="s">
        <v>85</v>
      </c>
      <c r="I176" s="196">
        <v>-10000</v>
      </c>
      <c r="M176" s="339">
        <v>-10000</v>
      </c>
      <c r="O176" s="344">
        <v>-10000</v>
      </c>
    </row>
    <row r="177" spans="4:29" ht="19.95" customHeight="1">
      <c r="E177" s="207" t="s">
        <v>96</v>
      </c>
      <c r="F177" s="206"/>
      <c r="G177" s="196">
        <v>-275.77</v>
      </c>
      <c r="H177" s="199"/>
      <c r="I177" s="196">
        <v>-275.77</v>
      </c>
      <c r="M177" s="339">
        <v>-275.77</v>
      </c>
      <c r="O177" s="344">
        <v>-275.77</v>
      </c>
    </row>
    <row r="178" spans="4:29" ht="19.95" customHeight="1">
      <c r="E178" s="207" t="s">
        <v>98</v>
      </c>
      <c r="F178" s="206"/>
      <c r="G178" s="196">
        <v>-10000</v>
      </c>
      <c r="H178" s="199" t="s">
        <v>85</v>
      </c>
      <c r="I178" s="196">
        <v>-10000</v>
      </c>
      <c r="M178" s="339">
        <v>-10000</v>
      </c>
      <c r="O178" s="344">
        <v>-10000</v>
      </c>
    </row>
    <row r="179" spans="4:29" ht="19.95" customHeight="1">
      <c r="E179" s="207" t="s">
        <v>99</v>
      </c>
      <c r="F179" s="206"/>
      <c r="G179" s="196">
        <v>-151.77000000000001</v>
      </c>
      <c r="H179" s="199"/>
      <c r="I179" s="196">
        <v>-151.77000000000001</v>
      </c>
      <c r="M179" s="339">
        <v>-151.77000000000001</v>
      </c>
      <c r="O179" s="344">
        <v>-151.77000000000001</v>
      </c>
    </row>
    <row r="180" spans="4:29" ht="19.95" customHeight="1">
      <c r="E180" s="207" t="s">
        <v>168</v>
      </c>
      <c r="F180" s="206"/>
      <c r="G180" s="196">
        <v>0</v>
      </c>
      <c r="H180" s="199"/>
      <c r="I180" s="196">
        <f>-4739.73</f>
        <v>-4739.7299999999996</v>
      </c>
      <c r="M180" s="344">
        <f>-4739.73</f>
        <v>-4739.7299999999996</v>
      </c>
      <c r="O180" s="344">
        <f>-4739.73</f>
        <v>-4739.7299999999996</v>
      </c>
    </row>
    <row r="181" spans="4:29" ht="19.95" customHeight="1">
      <c r="E181" s="207" t="s">
        <v>169</v>
      </c>
      <c r="F181" s="206"/>
      <c r="G181" s="196">
        <v>0</v>
      </c>
      <c r="H181" s="199"/>
      <c r="I181" s="196">
        <v>-29.39</v>
      </c>
      <c r="M181" s="415">
        <v>-29.39</v>
      </c>
      <c r="O181" s="415">
        <v>-29.39</v>
      </c>
    </row>
    <row r="182" spans="4:29" ht="19.95" customHeight="1">
      <c r="E182" s="208" t="s">
        <v>97</v>
      </c>
      <c r="F182" s="308"/>
      <c r="G182" s="201">
        <f>SUM(G171:G179)</f>
        <v>4769.1199999999917</v>
      </c>
      <c r="H182" s="200" t="s">
        <v>86</v>
      </c>
      <c r="I182" s="201">
        <f>SUM(I171:I181)</f>
        <v>-7.8586026575067081E-12</v>
      </c>
      <c r="M182" s="341">
        <f>SUM(M171:M181)</f>
        <v>-7.8586026575067081E-12</v>
      </c>
      <c r="O182" s="346">
        <f>SUM(O171:O181)</f>
        <v>-7.8586026575067081E-12</v>
      </c>
    </row>
    <row r="183" spans="4:29" ht="19.95" customHeight="1" thickBot="1">
      <c r="E183" s="212"/>
      <c r="F183" s="202"/>
      <c r="G183" s="203" t="s">
        <v>167</v>
      </c>
      <c r="H183" s="202"/>
      <c r="I183" s="417" t="s">
        <v>170</v>
      </c>
      <c r="M183" s="418" t="s">
        <v>170</v>
      </c>
      <c r="N183" s="416"/>
      <c r="O183" s="419" t="s">
        <v>170</v>
      </c>
    </row>
    <row r="184" spans="4:29" ht="19.95" customHeight="1">
      <c r="H184" s="2"/>
      <c r="I184" s="2"/>
      <c r="M184" s="2"/>
      <c r="O184" s="2"/>
    </row>
    <row r="185" spans="4:29" ht="19.95" customHeight="1" thickBot="1">
      <c r="H185" s="2"/>
      <c r="I185" s="2"/>
      <c r="M185" s="2"/>
      <c r="O185" s="2"/>
    </row>
    <row r="186" spans="4:29" ht="19.95" customHeight="1">
      <c r="D186" s="255" t="s">
        <v>124</v>
      </c>
      <c r="E186" s="444" t="s">
        <v>125</v>
      </c>
      <c r="F186" s="444"/>
      <c r="G186" s="444"/>
      <c r="H186" s="444"/>
      <c r="I186" s="256"/>
      <c r="J186" s="406"/>
      <c r="M186" s="228"/>
      <c r="N186" s="228"/>
      <c r="O186" s="228"/>
    </row>
    <row r="187" spans="4:29" ht="19.95" customHeight="1">
      <c r="D187" s="257"/>
      <c r="E187" s="228"/>
      <c r="F187" s="228"/>
      <c r="G187" s="228"/>
      <c r="H187" s="228"/>
      <c r="I187" s="228"/>
      <c r="J187" s="407"/>
      <c r="M187" s="228"/>
      <c r="N187" s="228"/>
      <c r="O187" s="228"/>
    </row>
    <row r="188" spans="4:29" ht="19.95" customHeight="1">
      <c r="D188" s="257"/>
      <c r="E188" s="267" t="s">
        <v>109</v>
      </c>
      <c r="F188" s="267"/>
      <c r="G188" s="213"/>
      <c r="H188" s="213"/>
      <c r="I188" s="213"/>
      <c r="J188" s="408"/>
      <c r="K188" s="38"/>
      <c r="L188" s="38"/>
      <c r="M188" s="213"/>
      <c r="N188" s="213"/>
      <c r="O188" s="213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</row>
    <row r="189" spans="4:29" ht="19.95" customHeight="1">
      <c r="D189" s="257"/>
      <c r="E189" s="141"/>
      <c r="F189" s="141"/>
      <c r="G189" s="213"/>
      <c r="H189" s="213"/>
      <c r="I189" s="213"/>
      <c r="J189" s="408"/>
      <c r="K189" s="38"/>
      <c r="L189" s="38"/>
      <c r="M189" s="213"/>
      <c r="N189" s="213"/>
      <c r="O189" s="213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</row>
    <row r="190" spans="4:29" ht="19.95" customHeight="1">
      <c r="D190" s="259"/>
      <c r="E190" s="258" t="s">
        <v>110</v>
      </c>
      <c r="F190" s="258"/>
      <c r="G190" s="213"/>
      <c r="H190" s="213"/>
      <c r="I190" s="213"/>
      <c r="J190" s="408"/>
      <c r="K190" s="38"/>
      <c r="L190" s="38"/>
      <c r="M190" s="213"/>
      <c r="N190" s="213"/>
      <c r="O190" s="213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</row>
    <row r="191" spans="4:29" ht="7.95" customHeight="1">
      <c r="D191" s="259"/>
      <c r="E191" s="258"/>
      <c r="F191" s="258"/>
      <c r="G191" s="213"/>
      <c r="H191" s="213"/>
      <c r="I191" s="213"/>
      <c r="J191" s="408"/>
      <c r="K191" s="38"/>
      <c r="L191" s="38"/>
      <c r="M191" s="213"/>
      <c r="N191" s="213"/>
      <c r="O191" s="213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</row>
    <row r="192" spans="4:29" ht="19.95" customHeight="1">
      <c r="D192" s="257"/>
      <c r="E192" s="260" t="s">
        <v>117</v>
      </c>
      <c r="F192" s="260"/>
      <c r="G192" s="213"/>
      <c r="H192" s="213"/>
      <c r="I192" s="213"/>
      <c r="J192" s="408"/>
      <c r="K192" s="38"/>
      <c r="L192" s="38"/>
      <c r="M192" s="213"/>
      <c r="N192" s="213"/>
      <c r="O192" s="213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</row>
    <row r="193" spans="4:29" ht="19.95" customHeight="1">
      <c r="D193" s="257"/>
      <c r="E193" s="260" t="s">
        <v>116</v>
      </c>
      <c r="F193" s="260"/>
      <c r="G193" s="213"/>
      <c r="H193" s="213"/>
      <c r="I193" s="213"/>
      <c r="J193" s="408"/>
      <c r="K193" s="38"/>
      <c r="L193" s="38"/>
      <c r="M193" s="213"/>
      <c r="N193" s="213"/>
      <c r="O193" s="213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</row>
    <row r="194" spans="4:29" ht="19.95" customHeight="1">
      <c r="D194" s="257"/>
      <c r="E194" s="141"/>
      <c r="F194" s="141"/>
      <c r="G194" s="213"/>
      <c r="H194" s="213"/>
      <c r="I194" s="213"/>
      <c r="J194" s="408"/>
      <c r="K194" s="38"/>
      <c r="L194" s="38"/>
      <c r="M194" s="213"/>
      <c r="N194" s="213"/>
      <c r="O194" s="213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</row>
    <row r="195" spans="4:29" ht="19.95" customHeight="1">
      <c r="D195" s="259"/>
      <c r="E195" s="258" t="s">
        <v>111</v>
      </c>
      <c r="F195" s="258"/>
      <c r="G195" s="213"/>
      <c r="H195" s="213"/>
      <c r="I195" s="213"/>
      <c r="J195" s="408"/>
      <c r="K195" s="38"/>
      <c r="L195" s="38"/>
      <c r="M195" s="213"/>
      <c r="N195" s="213"/>
      <c r="O195" s="213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</row>
    <row r="196" spans="4:29" ht="7.95" customHeight="1">
      <c r="D196" s="259"/>
      <c r="E196" s="258"/>
      <c r="F196" s="258"/>
      <c r="G196" s="213"/>
      <c r="H196" s="213"/>
      <c r="I196" s="213"/>
      <c r="J196" s="408"/>
      <c r="K196" s="38"/>
      <c r="L196" s="38"/>
      <c r="M196" s="213"/>
      <c r="N196" s="213"/>
      <c r="O196" s="213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</row>
    <row r="197" spans="4:29" ht="19.95" customHeight="1">
      <c r="D197" s="257"/>
      <c r="E197" s="260" t="s">
        <v>118</v>
      </c>
      <c r="F197" s="260"/>
      <c r="G197" s="213"/>
      <c r="H197" s="213"/>
      <c r="I197" s="213"/>
      <c r="J197" s="408"/>
      <c r="K197" s="38"/>
      <c r="L197" s="38"/>
      <c r="M197" s="213"/>
      <c r="N197" s="213"/>
      <c r="O197" s="213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</row>
    <row r="198" spans="4:29" ht="19.95" customHeight="1">
      <c r="D198" s="257"/>
      <c r="E198" s="260" t="s">
        <v>121</v>
      </c>
      <c r="F198" s="260"/>
      <c r="G198" s="213"/>
      <c r="H198" s="213"/>
      <c r="I198" s="213"/>
      <c r="J198" s="408"/>
      <c r="K198" s="38"/>
      <c r="L198" s="38"/>
      <c r="M198" s="213"/>
      <c r="N198" s="213"/>
      <c r="O198" s="213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</row>
    <row r="199" spans="4:29" ht="19.95" customHeight="1">
      <c r="D199" s="257"/>
      <c r="E199" s="260" t="s">
        <v>120</v>
      </c>
      <c r="F199" s="260"/>
      <c r="G199" s="213"/>
      <c r="H199" s="213"/>
      <c r="I199" s="213"/>
      <c r="J199" s="408"/>
      <c r="K199" s="38"/>
      <c r="L199" s="38"/>
      <c r="M199" s="213"/>
      <c r="N199" s="213"/>
      <c r="O199" s="213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</row>
    <row r="200" spans="4:29" ht="19.95" customHeight="1">
      <c r="D200" s="257"/>
      <c r="E200" s="260"/>
      <c r="F200" s="260"/>
      <c r="G200" s="213"/>
      <c r="H200" s="213"/>
      <c r="I200" s="213"/>
      <c r="J200" s="408"/>
      <c r="K200" s="38"/>
      <c r="L200" s="38"/>
      <c r="M200" s="213"/>
      <c r="N200" s="213"/>
      <c r="O200" s="213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</row>
    <row r="201" spans="4:29" ht="19.95" customHeight="1">
      <c r="D201" s="259"/>
      <c r="E201" s="258" t="s">
        <v>112</v>
      </c>
      <c r="F201" s="258"/>
      <c r="G201" s="213"/>
      <c r="H201" s="213"/>
      <c r="I201" s="213"/>
      <c r="J201" s="408"/>
      <c r="K201" s="38"/>
      <c r="L201" s="38"/>
      <c r="M201" s="213"/>
      <c r="N201" s="213"/>
      <c r="O201" s="213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</row>
    <row r="202" spans="4:29" ht="7.95" customHeight="1">
      <c r="D202" s="259"/>
      <c r="E202" s="258"/>
      <c r="F202" s="258"/>
      <c r="G202" s="213"/>
      <c r="H202" s="213"/>
      <c r="I202" s="213"/>
      <c r="J202" s="408"/>
      <c r="K202" s="38"/>
      <c r="L202" s="38"/>
      <c r="M202" s="213"/>
      <c r="N202" s="213"/>
      <c r="O202" s="213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</row>
    <row r="203" spans="4:29" ht="19.95" customHeight="1">
      <c r="D203" s="257"/>
      <c r="E203" s="260" t="s">
        <v>113</v>
      </c>
      <c r="F203" s="260"/>
      <c r="G203" s="213"/>
      <c r="H203" s="213"/>
      <c r="I203" s="213"/>
      <c r="J203" s="408"/>
      <c r="K203" s="38"/>
      <c r="L203" s="38"/>
      <c r="M203" s="213"/>
      <c r="N203" s="213"/>
      <c r="O203" s="213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</row>
    <row r="204" spans="4:29" ht="19.95" customHeight="1">
      <c r="D204" s="257"/>
      <c r="E204" s="260"/>
      <c r="F204" s="260"/>
      <c r="G204" s="213"/>
      <c r="H204" s="213"/>
      <c r="I204" s="213"/>
      <c r="J204" s="408"/>
      <c r="K204" s="38"/>
      <c r="L204" s="38"/>
      <c r="M204" s="213"/>
      <c r="N204" s="213"/>
      <c r="O204" s="213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</row>
    <row r="205" spans="4:29" ht="19.95" customHeight="1">
      <c r="D205" s="259"/>
      <c r="E205" s="258" t="s">
        <v>114</v>
      </c>
      <c r="F205" s="258"/>
      <c r="G205" s="213"/>
      <c r="H205" s="213"/>
      <c r="I205" s="213"/>
      <c r="J205" s="408"/>
      <c r="K205" s="38"/>
      <c r="L205" s="38"/>
      <c r="M205" s="213"/>
      <c r="N205" s="213"/>
      <c r="O205" s="213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</row>
    <row r="206" spans="4:29" ht="7.95" customHeight="1">
      <c r="D206" s="259"/>
      <c r="E206" s="258"/>
      <c r="F206" s="258"/>
      <c r="G206" s="213"/>
      <c r="H206" s="213"/>
      <c r="I206" s="213"/>
      <c r="J206" s="408"/>
      <c r="K206" s="38"/>
      <c r="L206" s="38"/>
      <c r="M206" s="213"/>
      <c r="N206" s="213"/>
      <c r="O206" s="213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</row>
    <row r="207" spans="4:29" ht="19.95" customHeight="1">
      <c r="D207" s="257"/>
      <c r="E207" s="260" t="s">
        <v>119</v>
      </c>
      <c r="F207" s="260"/>
      <c r="G207" s="213"/>
      <c r="H207" s="213"/>
      <c r="I207" s="213"/>
      <c r="J207" s="408"/>
      <c r="K207" s="38"/>
      <c r="L207" s="38"/>
      <c r="M207" s="213"/>
      <c r="N207" s="213"/>
      <c r="O207" s="213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</row>
    <row r="208" spans="4:29" ht="19.95" customHeight="1">
      <c r="D208" s="257"/>
      <c r="E208" s="141" t="s">
        <v>122</v>
      </c>
      <c r="F208" s="141"/>
      <c r="G208" s="213"/>
      <c r="H208" s="213"/>
      <c r="I208" s="213"/>
      <c r="J208" s="408"/>
      <c r="K208" s="38"/>
      <c r="L208" s="38"/>
      <c r="M208" s="213"/>
      <c r="N208" s="213"/>
      <c r="O208" s="213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</row>
    <row r="209" spans="4:29" ht="19.95" customHeight="1">
      <c r="D209" s="257"/>
      <c r="E209" s="141"/>
      <c r="F209" s="141"/>
      <c r="G209" s="213"/>
      <c r="H209" s="213"/>
      <c r="I209" s="213"/>
      <c r="J209" s="408"/>
      <c r="K209" s="38"/>
      <c r="L209" s="38"/>
      <c r="M209" s="213"/>
      <c r="N209" s="213"/>
      <c r="O209" s="213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</row>
    <row r="210" spans="4:29" ht="19.95" customHeight="1">
      <c r="D210" s="257"/>
      <c r="E210" s="261" t="s">
        <v>115</v>
      </c>
      <c r="F210" s="261"/>
      <c r="G210" s="213"/>
      <c r="H210" s="213"/>
      <c r="I210" s="213"/>
      <c r="J210" s="408"/>
      <c r="K210" s="38"/>
      <c r="L210" s="38"/>
      <c r="M210" s="213"/>
      <c r="N210" s="213"/>
      <c r="O210" s="213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</row>
    <row r="211" spans="4:29" ht="19.95" customHeight="1" thickBot="1">
      <c r="D211" s="262"/>
      <c r="E211" s="263"/>
      <c r="F211" s="263"/>
      <c r="G211" s="263"/>
      <c r="H211" s="263"/>
      <c r="I211" s="263"/>
      <c r="J211" s="409"/>
      <c r="K211" s="38"/>
      <c r="L211" s="38"/>
      <c r="M211" s="213"/>
      <c r="N211" s="213"/>
      <c r="O211" s="213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</row>
    <row r="212" spans="4:29" ht="19.95" customHeight="1">
      <c r="E212" s="38"/>
      <c r="F212" s="38"/>
      <c r="G212" s="38"/>
      <c r="H212" s="38"/>
      <c r="I212" s="38"/>
      <c r="J212" s="410"/>
      <c r="K212" s="38"/>
      <c r="L212" s="38"/>
      <c r="M212" s="213"/>
      <c r="N212" s="213"/>
      <c r="O212" s="213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</row>
    <row r="213" spans="4:29" ht="19.95" customHeight="1">
      <c r="D213" s="229"/>
      <c r="E213" s="420"/>
      <c r="F213" s="229"/>
      <c r="G213" s="229"/>
      <c r="M213" s="228"/>
      <c r="N213" s="228"/>
      <c r="O213" s="228"/>
    </row>
    <row r="214" spans="4:29" ht="19.95" customHeight="1">
      <c r="D214" s="229"/>
      <c r="E214" s="421"/>
      <c r="F214" s="229"/>
      <c r="G214" s="229"/>
    </row>
    <row r="215" spans="4:29" ht="19.95" customHeight="1">
      <c r="D215" s="229"/>
      <c r="E215" s="422"/>
      <c r="F215" s="229"/>
      <c r="G215" s="229"/>
    </row>
    <row r="216" spans="4:29" ht="19.95" customHeight="1">
      <c r="D216" s="229"/>
      <c r="E216" s="422"/>
      <c r="F216" s="229"/>
      <c r="G216" s="229"/>
    </row>
    <row r="217" spans="4:29" ht="19.95" customHeight="1">
      <c r="D217" s="229"/>
      <c r="E217" s="422"/>
      <c r="F217" s="229"/>
      <c r="G217" s="229"/>
    </row>
    <row r="218" spans="4:29" ht="19.95" customHeight="1">
      <c r="D218" s="229"/>
      <c r="E218" s="421"/>
      <c r="F218" s="229"/>
      <c r="G218" s="229"/>
    </row>
    <row r="219" spans="4:29" ht="19.95" customHeight="1">
      <c r="D219" s="229"/>
      <c r="E219" s="422"/>
      <c r="F219" s="229"/>
      <c r="G219" s="229"/>
    </row>
    <row r="220" spans="4:29" ht="19.95" customHeight="1">
      <c r="D220" s="229"/>
      <c r="E220" s="422"/>
      <c r="F220" s="229"/>
      <c r="G220" s="229"/>
    </row>
    <row r="221" spans="4:29" ht="19.95" customHeight="1">
      <c r="D221" s="229"/>
      <c r="E221" s="423"/>
      <c r="F221" s="229"/>
      <c r="G221" s="229"/>
    </row>
    <row r="222" spans="4:29" ht="19.95" customHeight="1">
      <c r="D222" s="229"/>
      <c r="E222" s="229"/>
      <c r="F222" s="229"/>
      <c r="G222" s="229"/>
    </row>
  </sheetData>
  <mergeCells count="1">
    <mergeCell ref="E186:H186"/>
  </mergeCells>
  <phoneticPr fontId="7" type="noConversion"/>
  <pageMargins left="0.25" right="0.25" top="0.75" bottom="0.75" header="0.3" footer="0.3"/>
  <pageSetup paperSize="9" scale="38" fitToHeight="2" orientation="portrait" useFirstPageNumber="1" horizontalDpi="4294967293" verticalDpi="0" r:id="rId1"/>
  <headerFooter alignWithMargins="0"/>
  <rowBreaks count="1" manualBreakCount="1">
    <brk id="114" min="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3.8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2026-27 Early Precept Estimate</vt:lpstr>
      <vt:lpstr>Sheet1</vt:lpstr>
      <vt:lpstr>'2026-27 Early Precept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PLAISTOW AND IFOLD PARISH COUNCIL</cp:lastModifiedBy>
  <cp:lastPrinted>2024-12-17T16:45:01Z</cp:lastPrinted>
  <dcterms:created xsi:type="dcterms:W3CDTF">2014-12-02T15:38:47Z</dcterms:created>
  <dcterms:modified xsi:type="dcterms:W3CDTF">2025-12-23T09:24:13Z</dcterms:modified>
</cp:coreProperties>
</file>